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240" yWindow="0" windowWidth="20736" windowHeight="11016" activeTab="1"/>
  </bookViews>
  <sheets>
    <sheet name="MATRIZ" sheetId="6" r:id="rId1"/>
    <sheet name="RESUMEN MATRIZ PUNTAJE" sheetId="1" r:id="rId2"/>
  </sheets>
  <definedNames>
    <definedName name="_xlnm.Print_Area" localSheetId="0">MATRIZ!$A$1:$H$108</definedName>
  </definedName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4" i="6" l="1"/>
  <c r="H85" i="6"/>
  <c r="H84" i="6" s="1"/>
  <c r="E17" i="1" s="1"/>
  <c r="G17" i="1" s="1"/>
  <c r="H80" i="6"/>
  <c r="H75" i="6"/>
  <c r="H68" i="6"/>
  <c r="H53" i="6"/>
  <c r="H48" i="6"/>
  <c r="H39" i="6"/>
  <c r="H43" i="6"/>
  <c r="H25" i="6"/>
  <c r="H22" i="6"/>
  <c r="H15" i="6"/>
  <c r="H6" i="6"/>
  <c r="H10" i="6"/>
  <c r="G66" i="6"/>
  <c r="H66" i="6" s="1"/>
  <c r="G67" i="6"/>
  <c r="H67" i="6" s="1"/>
  <c r="G68" i="6"/>
  <c r="G69" i="6"/>
  <c r="H69" i="6" s="1"/>
  <c r="G70" i="6"/>
  <c r="H70" i="6" s="1"/>
  <c r="G65" i="6"/>
  <c r="H65" i="6" s="1"/>
  <c r="G22" i="6"/>
  <c r="G21" i="6"/>
  <c r="H21" i="6" s="1"/>
  <c r="G20" i="6"/>
  <c r="H20" i="6" s="1"/>
  <c r="G95" i="6"/>
  <c r="H95" i="6" s="1"/>
  <c r="G94" i="6"/>
  <c r="G93" i="6"/>
  <c r="H93" i="6"/>
  <c r="G92" i="6"/>
  <c r="H92" i="6" s="1"/>
  <c r="H91" i="6" s="1"/>
  <c r="E19" i="1" s="1"/>
  <c r="G19" i="1" s="1"/>
  <c r="G90" i="6"/>
  <c r="H90" i="6" s="1"/>
  <c r="G89" i="6"/>
  <c r="H89" i="6" s="1"/>
  <c r="G88" i="6"/>
  <c r="H88" i="6" s="1"/>
  <c r="G86" i="6"/>
  <c r="H86" i="6" s="1"/>
  <c r="G85" i="6"/>
  <c r="G83" i="6"/>
  <c r="H83" i="6" s="1"/>
  <c r="G82" i="6"/>
  <c r="H82" i="6" s="1"/>
  <c r="G81" i="6"/>
  <c r="H81" i="6" s="1"/>
  <c r="G80" i="6"/>
  <c r="G79" i="6"/>
  <c r="H79" i="6" s="1"/>
  <c r="G78" i="6"/>
  <c r="H78" i="6" s="1"/>
  <c r="G76" i="6"/>
  <c r="H76" i="6" s="1"/>
  <c r="G75" i="6"/>
  <c r="G74" i="6"/>
  <c r="H74" i="6" s="1"/>
  <c r="G73" i="6"/>
  <c r="H73" i="6" s="1"/>
  <c r="G72" i="6"/>
  <c r="H72" i="6" s="1"/>
  <c r="G63" i="6"/>
  <c r="H63" i="6" s="1"/>
  <c r="G62" i="6"/>
  <c r="H62" i="6" s="1"/>
  <c r="G61" i="6"/>
  <c r="H61" i="6" s="1"/>
  <c r="G60" i="6"/>
  <c r="H60" i="6" s="1"/>
  <c r="G58" i="6"/>
  <c r="H58" i="6" s="1"/>
  <c r="G57" i="6"/>
  <c r="H57" i="6" s="1"/>
  <c r="G56" i="6"/>
  <c r="H56" i="6" s="1"/>
  <c r="G54" i="6"/>
  <c r="H54" i="6" s="1"/>
  <c r="G53" i="6"/>
  <c r="G52" i="6"/>
  <c r="H52" i="6" s="1"/>
  <c r="H51" i="6" s="1"/>
  <c r="E11" i="1" s="1"/>
  <c r="G11" i="1" s="1"/>
  <c r="G50" i="6"/>
  <c r="H50" i="6" s="1"/>
  <c r="G49" i="6"/>
  <c r="H49" i="6" s="1"/>
  <c r="G48" i="6"/>
  <c r="G47" i="6"/>
  <c r="H47" i="6" s="1"/>
  <c r="G46" i="6"/>
  <c r="H46" i="6" s="1"/>
  <c r="G45" i="6"/>
  <c r="H45" i="6" s="1"/>
  <c r="G43" i="6"/>
  <c r="G42" i="6"/>
  <c r="H42" i="6" s="1"/>
  <c r="G41" i="6"/>
  <c r="H41" i="6" s="1"/>
  <c r="G40" i="6"/>
  <c r="H40" i="6" s="1"/>
  <c r="G39" i="6"/>
  <c r="G38" i="6"/>
  <c r="H38" i="6" s="1"/>
  <c r="H37" i="6" s="1"/>
  <c r="E9" i="1" s="1"/>
  <c r="G36" i="6"/>
  <c r="H36" i="6" s="1"/>
  <c r="G35" i="6"/>
  <c r="H35" i="6" s="1"/>
  <c r="G34" i="6"/>
  <c r="H34" i="6" s="1"/>
  <c r="G33" i="6"/>
  <c r="H33" i="6" s="1"/>
  <c r="H32" i="6" s="1"/>
  <c r="E8" i="1" s="1"/>
  <c r="G8" i="1" s="1"/>
  <c r="G31" i="6"/>
  <c r="H31" i="6" s="1"/>
  <c r="G30" i="6"/>
  <c r="H30" i="6" s="1"/>
  <c r="G29" i="6"/>
  <c r="H29" i="6" s="1"/>
  <c r="G28" i="6"/>
  <c r="H28" i="6" s="1"/>
  <c r="G27" i="6"/>
  <c r="H27" i="6" s="1"/>
  <c r="G26" i="6"/>
  <c r="H26" i="6" s="1"/>
  <c r="G25" i="6"/>
  <c r="G24" i="6"/>
  <c r="H24" i="6" s="1"/>
  <c r="H23" i="6" s="1"/>
  <c r="E7" i="1" s="1"/>
  <c r="G7" i="1" s="1"/>
  <c r="G18" i="6"/>
  <c r="H18" i="6" s="1"/>
  <c r="G17" i="6"/>
  <c r="H17" i="6" s="1"/>
  <c r="G15" i="6"/>
  <c r="G14" i="6"/>
  <c r="H14" i="6" s="1"/>
  <c r="G13" i="6"/>
  <c r="H13" i="6" s="1"/>
  <c r="G12" i="6"/>
  <c r="H12" i="6" s="1"/>
  <c r="G10" i="6"/>
  <c r="G9" i="6"/>
  <c r="H9" i="6" s="1"/>
  <c r="G8" i="6"/>
  <c r="H8" i="6" s="1"/>
  <c r="G7" i="6"/>
  <c r="H7" i="6" s="1"/>
  <c r="G6" i="6"/>
  <c r="G5" i="6"/>
  <c r="H5" i="6" s="1"/>
  <c r="G4" i="6"/>
  <c r="H4" i="6" s="1"/>
  <c r="D3" i="1"/>
  <c r="D19" i="1"/>
  <c r="D18" i="1"/>
  <c r="D17" i="1"/>
  <c r="D16" i="1"/>
  <c r="D15" i="1"/>
  <c r="D14" i="1"/>
  <c r="D13" i="1"/>
  <c r="D12" i="1"/>
  <c r="D11" i="1"/>
  <c r="D10" i="1"/>
  <c r="D9" i="1"/>
  <c r="D8" i="1"/>
  <c r="D7" i="1"/>
  <c r="D6" i="1"/>
  <c r="D5" i="1"/>
  <c r="D4" i="1"/>
  <c r="G9" i="1" l="1"/>
  <c r="H11" i="6"/>
  <c r="E4" i="1" s="1"/>
  <c r="G4" i="1" s="1"/>
  <c r="H16" i="6"/>
  <c r="E5" i="1" s="1"/>
  <c r="G5" i="1" s="1"/>
  <c r="H44" i="6"/>
  <c r="E10" i="1" s="1"/>
  <c r="G10" i="1" s="1"/>
  <c r="H59" i="6"/>
  <c r="E13" i="1" s="1"/>
  <c r="G13" i="1" s="1"/>
  <c r="H71" i="6"/>
  <c r="E15" i="1" s="1"/>
  <c r="H64" i="6"/>
  <c r="E14" i="1" s="1"/>
  <c r="G14" i="1" s="1"/>
  <c r="H3" i="6"/>
  <c r="E3" i="1" s="1"/>
  <c r="H55" i="6"/>
  <c r="E12" i="1" s="1"/>
  <c r="G12" i="1" s="1"/>
  <c r="H77" i="6"/>
  <c r="E16" i="1" s="1"/>
  <c r="G16" i="1" s="1"/>
  <c r="H87" i="6"/>
  <c r="E18" i="1" s="1"/>
  <c r="G18" i="1" s="1"/>
  <c r="H19" i="6"/>
  <c r="E6" i="1" s="1"/>
  <c r="G6" i="1" s="1"/>
  <c r="G15" i="1" l="1"/>
  <c r="E26" i="1"/>
  <c r="E28" i="1"/>
  <c r="E22" i="1"/>
  <c r="G3" i="1"/>
  <c r="E24" i="1"/>
</calcChain>
</file>

<file path=xl/sharedStrings.xml><?xml version="1.0" encoding="utf-8"?>
<sst xmlns="http://schemas.openxmlformats.org/spreadsheetml/2006/main" count="205" uniqueCount="193">
  <si>
    <t>Matriz de Evaluación de Lineamientos de Impacto Metropolitano</t>
  </si>
  <si>
    <t>No.</t>
  </si>
  <si>
    <t>Clave</t>
  </si>
  <si>
    <t>1. Gobernanza y gestión metropolitana</t>
  </si>
  <si>
    <t>2. Equidad e inclusión social</t>
  </si>
  <si>
    <t>3. Participación ciudadana</t>
  </si>
  <si>
    <t>4. Transparencia y rendición de cuentas</t>
  </si>
  <si>
    <t>5. Financiamiento complementario</t>
  </si>
  <si>
    <t>6. Seguridad pública</t>
  </si>
  <si>
    <t>7. Planeación</t>
  </si>
  <si>
    <t>8. Transporte y conectividad</t>
  </si>
  <si>
    <t>9. Movilidad y accesibilidad</t>
  </si>
  <si>
    <t>Atiende y contribuye  al cumplimiento de objetivos, estrategias y acciones de Programa Especial de Manejo Integral de Residuos Sólidos Metropolitano o su equivalente</t>
  </si>
  <si>
    <t>Lineamiento</t>
  </si>
  <si>
    <t>Puntaje obtenido</t>
  </si>
  <si>
    <t>PUNTAJE FINAL PONDERADO</t>
  </si>
  <si>
    <t>Puntaje absoluto Categoría de Gobernanza y gestión metropolitana</t>
  </si>
  <si>
    <t>Puntaje absoluto Categoría de Planeación</t>
  </si>
  <si>
    <t>Puntaje absoluto Categoría de Sustentabilidad ambiental</t>
  </si>
  <si>
    <t>Promueve el desarrollo de infraestructura y/o servicios públicos a varios municipios dentro de la zona metropolitana para la gestión integral de residuos sólidos urbanos (adquisición de suelo para el relleno, adquisición de una flotilla nueva de camiones recolectores, etc.)</t>
  </si>
  <si>
    <t>Porcentaje % del puntaje objtenido</t>
  </si>
  <si>
    <t>Información o estudio técnico del proyecto en la materia, atendiendo a los lineamientos del Sistema Normativo de Equipamiento Urbano o equivalente.</t>
  </si>
  <si>
    <t>Facilita la circulación o desplazamientos de bienes, servicios urbanos y personas entre zonas habitacionales, zonas de concentración de empleo y equipamientos, bajo criterios de sostenibilidad y eficiencia.</t>
  </si>
  <si>
    <t>Instrumento jurídico que demuestre la creación del organismo operador a nivel metropolitano, publicado en el Periódico Oficial o Gaceta Oficial.</t>
  </si>
  <si>
    <t>Planos arquitectónicos que compruebe la integración de dos o más medios de transporte.</t>
  </si>
  <si>
    <t>Cuenta con una auditoría de seguridad vial o un dictámen de seguridad vial emitido por autoridad competente. (Ref. Manual de Auditoría de la SCT).</t>
  </si>
  <si>
    <t>Proyecto ejecutivo basado en los criterios técnicos basado en el Manual de Calles.</t>
  </si>
  <si>
    <t>10. Suelo y consolidación urbana</t>
  </si>
  <si>
    <t>Propuestas de diseño, estudio técnico o contenido del proyecto que lo demuestre, certificados de cambio de uso de suelo, certificados de zonificación.</t>
  </si>
  <si>
    <t>Estudio técnico o apartado dentro del proyecto, elaborado conforme a los criterio establecidos por las autoridades ambientales y avalado por una instancia de gobernanza metropolitana.</t>
  </si>
  <si>
    <t>Estudio técnico o apartado dentro del proyecto, elaborado conforme a los criterio establecidos por las autoridades ambientales.</t>
  </si>
  <si>
    <t>Estudio técnico o apartado dentro del proyecto que permitan la creación de parques urbanos, áreas de protección, áreas de valor ambiental, infraestructura verde.</t>
  </si>
  <si>
    <t>Estudio técnico o apartado dentro del proyecto que demuestra que el proyecto, obra o acción está homologado con la Declaratoria, el Programa de Manejo o equivalente.</t>
  </si>
  <si>
    <t>Estudio técnico o apartado dentro del proyecto que estima las emisiones contaminantes evitadas.</t>
  </si>
  <si>
    <t>Proyecto de instalaciones de reciclaje, instalaciones para el aprovechamiento de biogás, etc.</t>
  </si>
  <si>
    <t>Adaptación basada en Ecosistemas, prevención de olas de calor, biodiversidad urbana, etc.</t>
  </si>
  <si>
    <t>1. Gobernanza y gestión metropolitana*</t>
  </si>
  <si>
    <t>2. Equidad e inclusión social*</t>
  </si>
  <si>
    <t>3. Participación ciudadana*</t>
  </si>
  <si>
    <t>5. Financiamiento complementario*</t>
  </si>
  <si>
    <t>7. Planeación*</t>
  </si>
  <si>
    <t>11. Vivienda y habitabilidad</t>
  </si>
  <si>
    <t>12. Desarrollo económico y reconversión industrial</t>
  </si>
  <si>
    <t>13. Sustentabiliad ambiental*</t>
  </si>
  <si>
    <t>14. Gestión integral del recurso hídrico</t>
  </si>
  <si>
    <t>15. Calidad del aire</t>
  </si>
  <si>
    <t>16. Manejo integral de residuos sólidos urbanos</t>
  </si>
  <si>
    <t>17. Gestión integral de riesgos y cambio climático</t>
  </si>
  <si>
    <t>11.4.</t>
  </si>
  <si>
    <t>Intrucciones de cumplimentacion y obtención del puntaje:</t>
  </si>
  <si>
    <t>Acuerdos o convenios con las autoridades de protección civil entre municipios o entidades federativas, Protocolos de emergencia metropolitanos.</t>
  </si>
  <si>
    <t>Si el proyecto cuenta con un sistema de Alerta temprana, protocolos de emergencia / evacuación y albergues designados.</t>
  </si>
  <si>
    <t>Apartado de compatibilidad con el o los programas correspondientes mencionados  en el contenido del proyecto.</t>
  </si>
  <si>
    <t>Convenios municipales o estatales para el manejo integral de residuos.</t>
  </si>
  <si>
    <t>Inventario de emisiones,  estudio técnico o cifras de monitoreo de calidad de aire.</t>
  </si>
  <si>
    <t>Manifestación de Impacto Ambiental, Estudio técnico o contenido del proyecto que lo demuestre.</t>
  </si>
  <si>
    <t>Manifestación de Impacto Ambiental,  estudio técnico o apartado dentro del proyecto, elaborado conforme a los criterios establecidos por las autoridades ambientales.</t>
  </si>
  <si>
    <t>Que el proyecto incluya información actualizada o un estudio técnico en esta materia (por ejemplo, incluya un proyecto de huertos urbanos o ecotecnologías).</t>
  </si>
  <si>
    <t>Publicación en gaceta o periódico oficial del instrumento de planeación vigente que lo prevea.</t>
  </si>
  <si>
    <t>Estudio técnico que incluya cartografía o plano de localización.</t>
  </si>
  <si>
    <t>Que el proyecto incluya el modelo de producción y de negocio.</t>
  </si>
  <si>
    <t>Decreto de creación, actas resolutivas del trámite (transferencia de potencialidades, polígono de actuación, etc.) o contenido del proyecto que lo señale explícitamente.</t>
  </si>
  <si>
    <t>Estudio, proyecto o equivalente.</t>
  </si>
  <si>
    <t>Propuesta de diseño o contenido del proyecto que lo señale explícitamente.</t>
  </si>
  <si>
    <t>Publicación en gaceta o periódico oficial de ese instrumento y que el proyecto compruebe su congruencia.</t>
  </si>
  <si>
    <t>Normatividad publicada en los periódicos oficiales y vigente al momento de promover el proyecto, conforme a lo previsto en la propia LGAHOTDU.</t>
  </si>
  <si>
    <t>Copia del Convenio o Acuerdo firmado por las partes involucradas y publicación en los periódicos oficiales (si es el caso).</t>
  </si>
  <si>
    <t>Oficio o acuerdo emitido en dicho Consejo que cumpla con el Proceso de aprobación, incluyendo firmas de los participantes.</t>
  </si>
  <si>
    <t>Copia del Decreto de creación de esa instancia u organismo y/o copia del Convenio o Acuerdo firmado por las partes involucradas.</t>
  </si>
  <si>
    <t>Cifras o estadísticas oficiales (INEGI, ENOE) de los municipios involucrados.</t>
  </si>
  <si>
    <t>Sistema de indicadores de seguimiento del proyecto que permita demostrarlo en línea.</t>
  </si>
  <si>
    <t>Convenio, oficio o documento emitido por la institución correspondiente.</t>
  </si>
  <si>
    <t>Convenio, oficio o documento  de aprobación emitido por la institución correspondiente.</t>
  </si>
  <si>
    <t>Decreto de creación del fideicomiso o fondo metropolitano o equivalente.</t>
  </si>
  <si>
    <t>Información o contenido del proyecto que permita demostrar su vinculación.</t>
  </si>
  <si>
    <t>Apartado de compatibilidad con el PND en el contenido del proyecto.</t>
  </si>
  <si>
    <t>Apartado de compatibilidad con la ENOT en el contenido del proyecto.</t>
  </si>
  <si>
    <t>PDM  publicado en Periódico Oficial y contenido del proyecto que permita demostrarlo.</t>
  </si>
  <si>
    <t>PDU  publicado en Periódico Oficial y contenido del proyecto que permita demostrarlo.</t>
  </si>
  <si>
    <t>Se fundamenta en Leyes, Normas o Reglamentos de carácter metropolitano (transporte y movilidad, construcción, gestión hidráulica, residuos sólidos, financiamiento, etc.).</t>
  </si>
  <si>
    <t>Cuenta con el Visto Bueno del Consejo Consultivo de Desarrollo Metropolitano (o equivalente).</t>
  </si>
  <si>
    <t>Su implementación está respaldada por un organismo de carácter metropolitano adicionales a las que exige el Art. 36 de la LGAHOTDU (Agencia Metropolitana, Instituto Metropolitano, Comisión Metropolitana, etc.).</t>
  </si>
  <si>
    <t>Mejora la cobertura de bienes y servicios sociales (educación, salud, cultura, abasto, recreación, etc.).</t>
  </si>
  <si>
    <t>Beneficia a municipios o zonas con mayores índices de pobreza, rezagos en materia de infraestructura urbana básica y/o con alto porcentaje de población desocupada.</t>
  </si>
  <si>
    <t>Genera empleo en municipios que presentan un porcentaje de población desocupada de la PEA, superior a la media estatal.</t>
  </si>
  <si>
    <t>Incluye en su diseño la perspectiva de género.</t>
  </si>
  <si>
    <t>Incluye en su diseño, implementación y seguimiento, procesos participativos innovadores adicionales a una consulta pública y adicionales a la Ley de participación ciudadana (consultas vecinales, mesas de participación, talleres de planeación participativa, co-creación, presupuestos participativos, mesas de expertos, etc. etc.).</t>
  </si>
  <si>
    <t>Cuenta con un sistema de indicadores para dar seguimiento sobre el impacto económico, social, ambiental, etc. del proyecto obra o acción.</t>
  </si>
  <si>
    <t>Asume el compromiso de asignar recursos presupuestales subnacionales para operar, dar mantenimiento y conservar el proyecto, obra o acción financiados con recursos federales.</t>
  </si>
  <si>
    <t>Cuenta con una fuente de financiamiento privado (APP, fideicomiso, emisiones bursátiles, etc.).</t>
  </si>
  <si>
    <t>Cuenta con una fuente de financiamiento de la banca de desarrollo.</t>
  </si>
  <si>
    <t>Cuenta con una fuente de financiamiento de la banca privada.</t>
  </si>
  <si>
    <t>Cuenta con una fuente de financiamiento de la banca internacional.</t>
  </si>
  <si>
    <t>Su implementación incluye el cobro de derechos y/o contribuciones de carácter metropolitano para el financiamiento de la operación del organismo metropolitano.</t>
  </si>
  <si>
    <t>Innova en las fuentes de financiamiento adicionales a los derechos y/o contribuciones, destinadas al financiamiento del proyecto, obra o acción (fideicomisos metropolitanos, fondo metropolitano con aportaciones intermunicipales, etc.).</t>
  </si>
  <si>
    <t>Está respaldada en una estrategia metropolitana de seguridad pública (elaboración de una estrategia de seguridad pública metropolitana, estrategia de comunicación e intercambio de información y bases de datos, interconexión de sistemas de videovigilancia, etc.).</t>
  </si>
  <si>
    <t>Es resultado de una homologación normativa y operativa entre distintos municipios en materia de seguridad pública.</t>
  </si>
  <si>
    <t>Fortalece la infraestructura en materia de prevención del delito y atención a víctimas (alumbrado público, agencias del ministerio público, cuarteles de la Guardia Nacional, el Ejército o la Marina;  refugios para mujeres víctimas de violencia, etc.) en la zona metropolitana.</t>
  </si>
  <si>
    <t>Contribuye y está alineando a los Ejes Rectores del Plan Nacional de Desarrollo.</t>
  </si>
  <si>
    <t>Contribuye al cumplimiento de la Estrategia Nacional de Ordenamiento Territorial (ENOT).</t>
  </si>
  <si>
    <t>Se deriva de un programa de desarrollo metropolitano vigente .</t>
  </si>
  <si>
    <t>Se deriva de un programa de desarrollo urbano estatal, municipal, de centro de población o parcial, vigente y actualizado de acuerdo con el marco jurídico aplicable.</t>
  </si>
  <si>
    <t>Es congruente y contribuye al cumplimiento de objetivos, estrategias y acciones de instrumentos de planeación de otros sectores a nivel estatal y municipal (ambiental, transporte y movilidad, desarrollo rural, industrial, economía, etc.).</t>
  </si>
  <si>
    <t>Está respaldado por un marco jurídico de carácter metropolitano o equivalente, armonizado para todos los municipios que forman parte de la ZM.</t>
  </si>
  <si>
    <t>Aumenta la seguridad vial.</t>
  </si>
  <si>
    <t>Establece explícitamente una integración en el método de pago (tarifaria).</t>
  </si>
  <si>
    <t>Establece explícitamente una integración operacional.</t>
  </si>
  <si>
    <t>Promueve el uso de transporte activo (infraestructura peatonal, infraestructura ciclista, cicloestacionamientos, usos de suelo densos, compacidad y mixtura, introducción de bicicletas en el transporte público, etc.).</t>
  </si>
  <si>
    <t>Incorpora criterios de diseño universal que facilita el acceso y/o los desplazamientos de usuarios con capacidades diferentes, de la tercera edad o niños .</t>
  </si>
  <si>
    <t>Integra equipamientos y señalización que facilitan desplazamientos eficientes y sostenibles. (parquímetros, sistema de bicicleta pública, sistemas de orientación, señalética, etc.).</t>
  </si>
  <si>
    <t>Innova en la movilización de instrumentos de gestión del suelo (participación en plusvalías, transferencia de derechos de desarrollo, intercambio de beneficios, reparcelación, sistemas de actuación o fideicomisos, etc.).</t>
  </si>
  <si>
    <t>Cuenta con una ubicación adecuada que previene la expansión urbana (cerca de fuentes de empleo, centros de salud, escuelas, guarderías, mercados; y fuera de zonas de riesgo o contaminadas).</t>
  </si>
  <si>
    <t>Aprovecha lotes baldíos en zonas urbanas consolidadas.</t>
  </si>
  <si>
    <t>Innova en los mecanismos para generar oferta de vivienda social (producción social de vivienda asistida, proyectos de vivienda en renta, constitución de una cooperativa de vivienda, etc.).</t>
  </si>
  <si>
    <t>Es un proyecto de vivienda social, ubicado en el contorno intraurbano U1 de los Perímetros de Consolidación Urbana de la CONAVI (zonas urbanas consolidadas con acceso al empleo, equipamiento y servicios urbanos).</t>
  </si>
  <si>
    <t>Integra en su diseño los "Criterios técnicos para una vivienda adecuada" emitidos por la CONAVI, SEDATU y el INFONAVIT. (Referencia: https://www.gob.mx/cms/uploads/attachment/file/496218/CriteriosTecnicosParaUnaViviendaAdecuada.pdf)</t>
  </si>
  <si>
    <t>Atiende un problema de abandono de vivienda a través de proyectos de regeneración urbana.</t>
  </si>
  <si>
    <t>Está respaldado por una estrategia de desarrollo económico de zona metropolitana.</t>
  </si>
  <si>
    <t>Plantea proyectos productivos ambientales (agroecología, agricultura urbana, industria limpia, etc.) que disminuyen la huella de carbono, la huella hídrica y/o contribuyen a la autosuficiencia alimentaria de la ZM.</t>
  </si>
  <si>
    <t>Incluye vivienda asequible y usos mixtos como parte del proyecto de desarrollo económico o de reconversión industrial.</t>
  </si>
  <si>
    <t>Incluye infraestructura pública y equipamiento social como parte del proyecto de desarrollo económico o de reconversión industrial.</t>
  </si>
  <si>
    <t>Reconoce los impactos ambientales y aporta información sobre cómo mitigarlos.</t>
  </si>
  <si>
    <t>Responde y atiende problemas ambientales identificados en la ZM.</t>
  </si>
  <si>
    <t>Contribuye a la conservación del suelo, recursos naturales, ecosistemas y la biodiversidad (servicios ecosistémicos).</t>
  </si>
  <si>
    <t>Favorece la creación de áreas de protección ambiental estatales o municipales dentro de los límites de la ZM.</t>
  </si>
  <si>
    <t>Favorece la conservación de áreas de protección ambiental estatales o municipales dentro de los límites de la ZM.</t>
  </si>
  <si>
    <t>No incrementa la presión sobre los recursos hídricos superficiales, no compromete los caudales ecológicos o disminuye al mínimo su dependencia de la importación de cuencas externas o trasvases.</t>
  </si>
  <si>
    <t>Contribuye a la protección o restauración de recursos hídricos superficiales y subterráneos, así como de sus bienes inherentes (cauces, zonas de inundación, zonas de recarga, materiales pétreos, etc.).</t>
  </si>
  <si>
    <t>Contribuye al saneamiento de las aguas residuales.</t>
  </si>
  <si>
    <t>Contribuye a reducir la sobreexplotación de acuíferos o no compromete su recarga natural.</t>
  </si>
  <si>
    <t>Incorpora la innovación en el manejo integral del recurso hídrico (Sistemas urbanos de drenaje sustentable (SUDS), dispositivos que permitan incrementar la capacidad de retención del agua (ciudad esponja), recuperación de ríos urbanos, etc.).</t>
  </si>
  <si>
    <t>Mejora la gestión de procesos de los organismos operadores de agua a escala metropolitana (eficiencia financiera, eficiencia operativa, actualización del padrón de usuarios, esquemas tarifarios progresivos, subsidios cruzados).</t>
  </si>
  <si>
    <t>Permite mejorar los procesos de manejo integral de los residuos sólidos urbanos a nivel metropolitano.</t>
  </si>
  <si>
    <t>Permite monitorear la calidad del aire en la ZM (ProAire, Red de Monitoreo, etc.).</t>
  </si>
  <si>
    <t>Contribuye a disminuir las emisiones contaminantes a escala metropolitana o mitigar sus impactos en la salud pública.</t>
  </si>
  <si>
    <t>Fortalece las capacidades institucionales para poder prevenir, atender y/o recuperarse de  desastres de origen natural y antropogénico a nivel metropolitano (Sistema de Alerta Temprana, reubicación de asentamientos humanos en zonas de riesgo, etc.).</t>
  </si>
  <si>
    <t>Permite en su diseño una mejor adaptación a los efectos asociados al Cambio Climático.</t>
  </si>
  <si>
    <t>Categoría de Gobernanza y gestión metropolitana.</t>
  </si>
  <si>
    <t>Categoría de Planeación.</t>
  </si>
  <si>
    <t>Categoría de Sustentabilidad ambiental.</t>
  </si>
  <si>
    <t>2. Consignar en la COLUMNA E si el proyecto, obra o acción ha justificado el cumplimiento del lineamiento y criterio (1=si / 0=no).</t>
  </si>
  <si>
    <r>
      <t>Oficio, acuerdo o minuta de resultado de los procesos participativos con firma de los participantes,  registros de asistencia firmados o acuses de recibo de invitaciones a dinámicas participativas, registros de participación en línea a través de una plataforma de consulta;</t>
    </r>
    <r>
      <rPr>
        <sz val="10"/>
        <color theme="1"/>
        <rFont val="Calibri (Cuerpo)"/>
      </rPr>
      <t xml:space="preserve"> o ublicaciones de Asociaciones Civiles que identifiquen el problema y que respalden el proyecto, obra o acción para solucionarlo.</t>
    </r>
  </si>
  <si>
    <t>Información o contenido del proyecto que permita demostrarlo, uso de la metodología "CPTED" (Prevención de Crimen Mediante el Diseño Ambiental, por sus siglas en inglés: Referencia: https://www.chandlerpd.com/wp-content/uploads/2010/12/SPANISH-CPTED-Handbook-2016.pdf)</t>
  </si>
  <si>
    <t>Convenios municipales o estatales para el manejo o gestión del recurso hídrico.</t>
  </si>
  <si>
    <t xml:space="preserve">                                                                            FORMULA:                                                                   (PUNTAJE LINEAMIENTOS PRIORITARIOS*/N. LINEAMIENTOS PRIORITARIOS DE APLICACION) +   (PUNTAJE RESTO LINEAMIENTOS/N. RESTO DE LINEAMIENTOS DE APLICACION)                                         DIVIDIDO LO ANTERIOR ENTRE 15                                                                 </t>
  </si>
  <si>
    <t>El lineamiento es de aplicación al proyecto, obra o accion (1=si 0= no)</t>
  </si>
  <si>
    <t>4. Transparencia y rendición de cuentas*</t>
  </si>
  <si>
    <t>8. Transporte público y conectividad</t>
  </si>
  <si>
    <t>3. Consultar la pestaña RESUMEN DE MATRIZ DE PUNTAJE en la que se consigna de forma automatica el puntaje obtenido en la evaluación.</t>
  </si>
  <si>
    <t xml:space="preserve"> </t>
  </si>
  <si>
    <t>Plantea proyectos de reconversión económica y física de zonas en proceso de declive o en abandono hacia usos más productivos.</t>
  </si>
  <si>
    <t>Criterios de localización espacial en función de lo grados de marginación identificados a partir de difras o estadísticas oficiales (INEGI, CONEVAL, CONAPO u otras).</t>
  </si>
  <si>
    <t>Criterio de cumplimiento obligatorio para obtener puntaje en el lineamiento.</t>
  </si>
  <si>
    <t xml:space="preserve"> Promueve proyectos detonadores que promueven el desarrollo económico y la competitividad</t>
  </si>
  <si>
    <t>13. Sustentabilidad ambiental</t>
  </si>
  <si>
    <r>
      <t xml:space="preserve">Cuenta con una </t>
    </r>
    <r>
      <rPr>
        <sz val="11"/>
        <color theme="1"/>
        <rFont val="Calibri (Cuerpo)"/>
      </rPr>
      <t>C</t>
    </r>
    <r>
      <rPr>
        <sz val="11"/>
        <color theme="1"/>
        <rFont val="Calibri"/>
        <family val="2"/>
        <scheme val="minor"/>
      </rPr>
      <t>omisión de Ordenamiento Metropolitano activa (o equivalente) conformada de acuerdo a lo que establece el Art. 36 de la LGAHOTDU y su respectivo reglamento de funcionamiento.</t>
    </r>
  </si>
  <si>
    <r>
      <t xml:space="preserve">Incluye un proceso de consulta pública, </t>
    </r>
    <r>
      <rPr>
        <sz val="11"/>
        <color theme="1"/>
        <rFont val="Calibri"/>
        <family val="2"/>
        <scheme val="minor"/>
      </rPr>
      <t xml:space="preserve">atiende una problemática identificada por sociedad civil o es una propuesta ciudadana.  </t>
    </r>
  </si>
  <si>
    <r>
      <t xml:space="preserve">Es congruente y contribuye al cumplimiento de objetivos, estrategias, acciones </t>
    </r>
    <r>
      <rPr>
        <sz val="11"/>
        <color theme="1"/>
        <rFont val="Calibri (Cuerpo)"/>
      </rPr>
      <t>e impacto metropolitan</t>
    </r>
    <r>
      <rPr>
        <sz val="11"/>
        <color theme="1"/>
        <rFont val="Calibri"/>
        <family val="2"/>
        <scheme val="minor"/>
      </rPr>
      <t>o de instrumentos de planeación de otros sectores a nivel nacional (ambiental, transporte y movilidad, desarrollo rural, economía, etc.).</t>
    </r>
  </si>
  <si>
    <r>
      <rPr>
        <sz val="10"/>
        <color theme="1"/>
        <rFont val="Calibri (Cuerpo)"/>
      </rPr>
      <t>Guarda congruencia  con el</t>
    </r>
    <r>
      <rPr>
        <sz val="10"/>
        <color theme="1"/>
        <rFont val="Calibri"/>
        <family val="2"/>
        <scheme val="minor"/>
      </rPr>
      <t xml:space="preserve"> Plan Integral de Movilidad Urbana Sustentable o equivalente.</t>
    </r>
  </si>
  <si>
    <r>
      <t xml:space="preserve">Establece una integración física entre distintos modos de transporte </t>
    </r>
    <r>
      <rPr>
        <sz val="11"/>
        <color theme="1"/>
        <rFont val="Calibri"/>
        <family val="2"/>
        <scheme val="minor"/>
      </rPr>
      <t>público.</t>
    </r>
  </si>
  <si>
    <r>
      <t>Licencia o manifestación de construcción, certificado de zonificación o uso de suelo,</t>
    </r>
    <r>
      <rPr>
        <sz val="10"/>
        <color theme="1"/>
        <rFont val="Calibri (Cuerpo)"/>
      </rPr>
      <t xml:space="preserve"> que demuestre que el proyecto se ejecuta en un lote baldío</t>
    </r>
  </si>
  <si>
    <r>
      <t>Programas de recuperación de vivienda, Programas de mejoramiento de vivienda, Dictamen o estudio de impacto urbano, Propuestas de diseño, estudio técnico o contenido del proyecto que lo demuestre.</t>
    </r>
    <r>
      <rPr>
        <sz val="10"/>
        <color theme="1"/>
        <rFont val="Calibri (Cuerpo)"/>
      </rPr>
      <t xml:space="preserve"> El proyecto se ubica en zonas con un alto índice de vivienda abandonada.</t>
    </r>
  </si>
  <si>
    <r>
      <t xml:space="preserve">Se deriva de instrumentos de carácter nacional, estatal, </t>
    </r>
    <r>
      <rPr>
        <sz val="11"/>
        <color theme="1"/>
        <rFont val="Calibri"/>
        <family val="2"/>
        <scheme val="minor"/>
      </rPr>
      <t xml:space="preserve">metropolitano </t>
    </r>
    <r>
      <rPr>
        <sz val="11"/>
        <color theme="1"/>
        <rFont val="Calibri (Cuerpo)"/>
      </rPr>
      <t>o municipal</t>
    </r>
    <r>
      <rPr>
        <sz val="11"/>
        <color theme="1"/>
        <rFont val="Calibri"/>
        <family val="2"/>
        <scheme val="minor"/>
      </rPr>
      <t xml:space="preserve"> (atlas de riesgos, planes de acción climática, Atlas Nacional de Vulnerabilidad al Cambio Climático, etc.).</t>
    </r>
  </si>
  <si>
    <t>CALIFICACIÓN:   
0-25: BAJA
26-50: MEDIA-BAJA
51-75: MEDIA-ALTA
75-100:ALTA</t>
  </si>
  <si>
    <t>Propuestas de diseño, estudio técnico o contenido del proyecto que lo señale explícitamente (jardineras filtrantes, zanjas de infiltración, techos verdes, etc.).</t>
  </si>
  <si>
    <t>Actas de la Comisión de Ordenamiento Metropolitano o de Conurbación -Actas del Consejo Consultivo de Desarrollo Metropolitano - Actas de Instalación y/o sesiones de mecanismos de carácter técnico - Decretos de Creación de Instancias  - Convenios o contratos de ejecución de acciones con recurso de Fondo Metropolitano.</t>
  </si>
  <si>
    <r>
      <t xml:space="preserve">Cuenta con un Consejo </t>
    </r>
    <r>
      <rPr>
        <sz val="11"/>
        <color theme="1"/>
        <rFont val="Calibri (Cuerpo)"/>
      </rPr>
      <t>C</t>
    </r>
    <r>
      <rPr>
        <sz val="11"/>
        <color theme="1"/>
        <rFont val="Calibri"/>
        <family val="2"/>
        <scheme val="minor"/>
      </rPr>
      <t>onsultivo activo (o equivalente) conformado de acuerdo a lo que establece el Art 36 de la LGAHOTDU y su respectivo reglamento de funcionamiento.</t>
    </r>
  </si>
  <si>
    <t>Publicación de inicio o resultados de la consulta pública en Diarios oficiales, minutas, registros de asistencia firmados.</t>
  </si>
  <si>
    <r>
      <rPr>
        <sz val="10"/>
        <color theme="1"/>
        <rFont val="Calibri (Cuerpo)"/>
      </rPr>
      <t>Cuenta con una Contraloría Social;</t>
    </r>
    <r>
      <rPr>
        <sz val="10"/>
        <color theme="1"/>
        <rFont val="Calibri"/>
        <family val="2"/>
        <scheme val="minor"/>
      </rPr>
      <t xml:space="preserve"> información disponible en línea para su consulta (Datos abiertos), audiencias públicas,   Sistema de solicitud de información, Bitácoras electrónicas accesibles en línea o equivalentes.</t>
    </r>
  </si>
  <si>
    <t>Programa de recursos presupuestales etiquetados para tal propósito o con un Programa de Gobierno que asegure su operación, mantenimiento y conservación.</t>
  </si>
  <si>
    <t>Publicación en gaceta o periódico oficial del ordenamiento legal que lo prevea. Reglamentos leyes, estrategias o documento resultado de dicha homologación.</t>
  </si>
  <si>
    <t>Contribuye a la coordinación entre cuerpos de seguridad pública de policías municipales o estatales.</t>
  </si>
  <si>
    <t>Programas de coordinación o vigilancia entre municipios o entidades, protocolos de emergencia metropolitanos, Información o contenido del proyecto que permita demostrarlo.</t>
  </si>
  <si>
    <r>
      <t>Dictámen de congruencia o equivalente,  apartado de compatibilidad con los instrumentos de planeación en el contenido del proyecto que permita demostrarlo,</t>
    </r>
    <r>
      <rPr>
        <sz val="10"/>
        <color theme="1"/>
        <rFont val="Calibri (Cuerpo)"/>
      </rPr>
      <t xml:space="preserve"> dictámen de impacto urbano.</t>
    </r>
  </si>
  <si>
    <t>Dictámen de congruencia o equivalente,  apartado de compatibilidad con los instrumentos de planeación en el contenido del proyecto que permita demostrarlo.</t>
  </si>
  <si>
    <t>Documento que compruebe la integración en el método de pago (tarifa). Por ejemplo, publicación de tarifas en el Periódico Oficial o Gaceta Oficial, la existencia del equipamiento de pago, etc.).</t>
  </si>
  <si>
    <t>Que el proyecto incluya los criterios técnicos para una vivienda adecuada emitidos por la SEDATU, CONAVI e INFONAVIT.</t>
  </si>
  <si>
    <t>Privilegia la prevención de riesgos de desastres en su diseño a escala metropolitana (rutas de evacuación, sistemas de acantarillado pluvial).</t>
  </si>
  <si>
    <t>1. Consignar en la COLUMNA D si el LINEAMIENTO es de aplicación al proyecto, obra o acción  (1=si / 0=no). Se ha de consignar uno de los dos valores (1 ó 0). Los lineamientos 1, 2, 3, 4, 5, 7 y 13 son de aplicación a todos los proyectos, obras o acciones por lo que se deberá consignar el sí (1) en los mismos.</t>
  </si>
  <si>
    <t>Estudio técnico del proyecto, obra o acción que estime los empleos generados, el decremento en indicadores de desempleo; o Análisis Costo - Beneficio del proyecto, obra o acción que demuestre su beneficio neto.</t>
  </si>
  <si>
    <t>Dictamen o estudio de impacto urbano, acta resolutiva de cambio de uso de suelo, que el proyecto incluya información actualizada o un estudio técnico en esta materia que sustenten sus propuestas.</t>
  </si>
  <si>
    <t xml:space="preserve">Cuenta con un organismo de carácter metropolitano adicional a la Comisión de Ordenamiento Metropolitano o el Consejo Consultivo (Agencia Metropolitana, Instituto Metropolitano, etc.) que cuente con el respaldo de los actores estales  y municipales de la Zona Metropolitana correspondiente. </t>
  </si>
  <si>
    <t>En caso de no contar con una Comisión de Ordenamiento Metropolitano ni con un Consejo Consultivo para el Desarrollo Metropolitano, cuenta cuando menos con un convenios y/o acuerdos de asociación intermunicipal o figuras equivalentes que integren la participación de los municipios. (Para el caso de ZM capital de Estado conformadas por un solo municipio, marcar con 1).</t>
  </si>
  <si>
    <t xml:space="preserve"> Existe un mecanismo de transparencia que da a conocer a detalle las características del proyecto propuesto.</t>
  </si>
  <si>
    <t>Existe un mecanismo de rendición de cuentas que daría a conocer a detalle el ejercicio del presupuesto asignado y permitiría darle seguimiento al destino de los recursos.</t>
  </si>
  <si>
    <t xml:space="preserve">Cuenta con una fuente de financiamiento público subnacional en la etapa solicitada  o  en el proyecto integral. </t>
  </si>
  <si>
    <t>Componentes de cumplimiento</t>
  </si>
  <si>
    <t>El criterio es de aplicación al proyecto, obra o acción (1=si / 0=no)</t>
  </si>
  <si>
    <t>El proyecto, obra o acción ha justificado el cumplimiento del criterio y del componente (1=si / 0=no)</t>
  </si>
  <si>
    <t>Puntaje total por criterio / Puntaje parcial por componente</t>
  </si>
  <si>
    <t>Criterios y componentes cumplidos / Puntaje obtenido</t>
  </si>
  <si>
    <t>Matriz de Evaluación de Criterios  de Impacto Metropolitano</t>
  </si>
  <si>
    <t>Medios de verificación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</si>
</sst>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2"/>
      <color theme="1"/>
      <name val="Calibri"/>
      <family val="2"/>
      <scheme val="minor"/>
    </font>
    <font>
      <b/>
      <sz val="13"/>
      <name val="Calibri"/>
      <family val="2"/>
    </font>
    <font>
      <b/>
      <sz val="13"/>
      <color rgb="FF000000"/>
      <name val="Calibri"/>
      <family val="2"/>
    </font>
    <font>
      <sz val="13"/>
      <color theme="1"/>
      <name val="Calibri"/>
      <family val="2"/>
      <scheme val="minor"/>
    </font>
    <font>
      <b/>
      <sz val="13"/>
      <color theme="1"/>
      <name val="Calibri"/>
      <family val="2"/>
      <scheme val="minor"/>
    </font>
    <font>
      <sz val="10"/>
      <color theme="1"/>
      <name val="Calibri"/>
      <family val="2"/>
      <scheme val="minor"/>
    </font>
    <font>
      <sz val="13"/>
      <color rgb="FF000000"/>
      <name val="Calibri"/>
      <family val="2"/>
    </font>
    <font>
      <b/>
      <sz val="11"/>
      <color theme="1"/>
      <name val="Calibri"/>
      <family val="2"/>
      <scheme val="minor"/>
    </font>
    <font>
      <sz val="10"/>
      <color theme="1"/>
      <name val="Calibri (Cuerpo)"/>
    </font>
    <font>
      <b/>
      <sz val="13"/>
      <color theme="1"/>
      <name val="Calibri"/>
      <family val="2"/>
    </font>
    <font>
      <sz val="11"/>
      <color theme="1"/>
      <name val="Calibri (Cuerpo)"/>
    </font>
    <font>
      <sz val="11"/>
      <color rgb="FFFF0000"/>
      <name val="Calibri (Cuerpo)"/>
    </font>
    <font>
      <b/>
      <sz val="14"/>
      <color theme="1"/>
      <name val="Calibri"/>
      <family val="2"/>
    </font>
    <font>
      <sz val="11"/>
      <color theme="1"/>
      <name val="Calibri"/>
      <family val="2"/>
    </font>
    <font>
      <b/>
      <sz val="11"/>
      <color theme="1"/>
      <name val="Calibri"/>
      <family val="2"/>
    </font>
    <font>
      <sz val="12"/>
      <color theme="1"/>
      <name val="Calibri"/>
      <family val="2"/>
    </font>
    <font>
      <b/>
      <sz val="12"/>
      <color theme="1"/>
      <name val="Calibri"/>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theme="8" tint="0.39997558519241921"/>
        <bgColor rgb="FFD8D8D8"/>
      </patternFill>
    </fill>
    <fill>
      <patternFill patternType="solid">
        <fgColor rgb="FF9BC2E7"/>
        <bgColor rgb="FF000000"/>
      </patternFill>
    </fill>
    <fill>
      <patternFill patternType="solid">
        <fgColor theme="9" tint="0.79998168889431442"/>
        <bgColor rgb="FF000000"/>
      </patternFill>
    </fill>
    <fill>
      <patternFill patternType="solid">
        <fgColor theme="0" tint="-0.249977111117893"/>
        <bgColor indexed="64"/>
      </patternFill>
    </fill>
    <fill>
      <patternFill patternType="solid">
        <fgColor rgb="FFCCCCFF"/>
        <bgColor rgb="FF000000"/>
      </patternFill>
    </fill>
    <fill>
      <patternFill patternType="solid">
        <fgColor rgb="FFCCCC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theme="1"/>
      </left>
      <right style="medium">
        <color theme="1"/>
      </right>
      <top style="medium">
        <color theme="1"/>
      </top>
      <bottom style="medium">
        <color theme="1"/>
      </bottom>
      <diagonal/>
    </border>
  </borders>
  <cellStyleXfs count="33">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25">
    <xf numFmtId="0" fontId="0" fillId="0" borderId="0" xfId="0"/>
    <xf numFmtId="0" fontId="0" fillId="0" borderId="0" xfId="0" applyAlignment="1">
      <alignment vertical="center"/>
    </xf>
    <xf numFmtId="0" fontId="0" fillId="0" borderId="0" xfId="0" applyBorder="1"/>
    <xf numFmtId="0" fontId="1" fillId="0" borderId="0" xfId="0" applyFont="1"/>
    <xf numFmtId="0" fontId="4" fillId="0" borderId="0" xfId="0" applyFont="1"/>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10" fontId="0" fillId="0" borderId="0" xfId="0" applyNumberFormat="1" applyAlignment="1">
      <alignment horizontal="center"/>
    </xf>
    <xf numFmtId="0" fontId="7" fillId="3" borderId="10" xfId="0" applyFont="1" applyFill="1" applyBorder="1" applyAlignment="1">
      <alignment vertical="center"/>
    </xf>
    <xf numFmtId="2" fontId="7" fillId="3" borderId="10" xfId="0" applyNumberFormat="1" applyFont="1" applyFill="1" applyBorder="1" applyAlignment="1">
      <alignment vertical="center"/>
    </xf>
    <xf numFmtId="0" fontId="7" fillId="3" borderId="1" xfId="0" applyFont="1" applyFill="1" applyBorder="1" applyAlignment="1">
      <alignment vertical="center"/>
    </xf>
    <xf numFmtId="2" fontId="7" fillId="3" borderId="1" xfId="0" applyNumberFormat="1" applyFont="1" applyFill="1" applyBorder="1" applyAlignment="1">
      <alignment vertical="center"/>
    </xf>
    <xf numFmtId="0" fontId="7" fillId="6" borderId="1" xfId="0" applyFont="1" applyFill="1" applyBorder="1" applyAlignment="1">
      <alignment vertical="center"/>
    </xf>
    <xf numFmtId="2" fontId="7" fillId="6" borderId="1" xfId="0" applyNumberFormat="1" applyFont="1" applyFill="1" applyBorder="1" applyAlignment="1">
      <alignment vertical="center"/>
    </xf>
    <xf numFmtId="0" fontId="7" fillId="4" borderId="1" xfId="0" applyFont="1" applyFill="1" applyBorder="1" applyAlignment="1">
      <alignment vertical="center"/>
    </xf>
    <xf numFmtId="2" fontId="7" fillId="4" borderId="1" xfId="0" applyNumberFormat="1"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vertical="center" wrapText="1"/>
    </xf>
    <xf numFmtId="0" fontId="7" fillId="3" borderId="4" xfId="0" applyFont="1" applyFill="1" applyBorder="1" applyAlignment="1">
      <alignment horizontal="center" vertical="center"/>
    </xf>
    <xf numFmtId="0" fontId="4" fillId="0" borderId="6" xfId="0" applyFont="1" applyBorder="1"/>
    <xf numFmtId="0" fontId="4" fillId="0" borderId="7" xfId="0" applyFont="1" applyBorder="1"/>
    <xf numFmtId="2" fontId="4" fillId="0" borderId="5" xfId="0" applyNumberFormat="1" applyFont="1" applyBorder="1"/>
    <xf numFmtId="0" fontId="7" fillId="6" borderId="4" xfId="0" applyFont="1" applyFill="1" applyBorder="1" applyAlignment="1">
      <alignment horizontal="center" vertical="center"/>
    </xf>
    <xf numFmtId="0" fontId="7" fillId="4" borderId="4"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2" fontId="0" fillId="0" borderId="0" xfId="0" applyNumberFormat="1"/>
    <xf numFmtId="0" fontId="4" fillId="9" borderId="9" xfId="0" applyFont="1" applyFill="1" applyBorder="1"/>
    <xf numFmtId="0" fontId="5" fillId="9" borderId="8" xfId="0" applyFont="1" applyFill="1" applyBorder="1"/>
    <xf numFmtId="0" fontId="2" fillId="2" borderId="1" xfId="0" applyFont="1" applyFill="1" applyBorder="1" applyAlignment="1">
      <alignment horizontal="left" vertical="center" wrapText="1"/>
    </xf>
    <xf numFmtId="2" fontId="5" fillId="9" borderId="34" xfId="0" applyNumberFormat="1" applyFont="1" applyFill="1" applyBorder="1" applyAlignment="1">
      <alignment horizontal="right"/>
    </xf>
    <xf numFmtId="0" fontId="12" fillId="0" borderId="0" xfId="0" applyFont="1" applyAlignment="1">
      <alignment vertical="center"/>
    </xf>
    <xf numFmtId="0" fontId="0" fillId="10" borderId="0" xfId="0" applyFill="1" applyAlignment="1">
      <alignment wrapText="1"/>
    </xf>
    <xf numFmtId="0" fontId="10" fillId="3"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0" xfId="0" applyFont="1" applyFill="1" applyBorder="1" applyAlignment="1" applyProtection="1">
      <alignment vertical="center" wrapText="1"/>
      <protection locked="0"/>
    </xf>
    <xf numFmtId="0" fontId="10" fillId="2" borderId="21" xfId="0" applyFont="1" applyFill="1" applyBorder="1" applyAlignment="1" applyProtection="1">
      <alignment horizontal="center" vertical="center" wrapText="1"/>
      <protection locked="0"/>
    </xf>
    <xf numFmtId="0" fontId="10" fillId="3" borderId="10" xfId="0" applyFont="1" applyFill="1" applyBorder="1" applyAlignment="1" applyProtection="1">
      <alignment vertical="center"/>
      <protection locked="0"/>
    </xf>
    <xf numFmtId="2" fontId="10" fillId="3" borderId="10" xfId="0" applyNumberFormat="1"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0" fillId="3" borderId="1" xfId="0" applyFont="1" applyFill="1" applyBorder="1" applyAlignment="1" applyProtection="1">
      <alignment vertical="center"/>
      <protection locked="0"/>
    </xf>
    <xf numFmtId="2" fontId="10" fillId="3" borderId="1"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vertical="center"/>
      <protection locked="0"/>
    </xf>
    <xf numFmtId="2" fontId="10" fillId="6" borderId="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7"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0" fillId="4" borderId="1" xfId="0" applyFont="1" applyFill="1" applyBorder="1" applyAlignment="1" applyProtection="1">
      <alignment vertical="center"/>
      <protection locked="0"/>
    </xf>
    <xf numFmtId="2" fontId="10" fillId="4" borderId="1" xfId="0" applyNumberFormat="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8" fillId="0" borderId="22"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0" fillId="0" borderId="0" xfId="0" applyFont="1" applyAlignment="1" applyProtection="1">
      <alignment horizontal="center"/>
      <protection locked="0"/>
    </xf>
    <xf numFmtId="0" fontId="0" fillId="0" borderId="0" xfId="0" applyFont="1" applyProtection="1">
      <protection locked="0"/>
    </xf>
    <xf numFmtId="0" fontId="0" fillId="0" borderId="23" xfId="0" applyFont="1" applyBorder="1" applyAlignment="1" applyProtection="1">
      <alignment vertical="center" wrapText="1"/>
      <protection locked="0"/>
    </xf>
    <xf numFmtId="0" fontId="0" fillId="0" borderId="24" xfId="0" applyFont="1" applyFill="1" applyBorder="1" applyAlignment="1" applyProtection="1">
      <alignment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0" fontId="0" fillId="0" borderId="0" xfId="0" applyFont="1" applyBorder="1" applyAlignment="1" applyProtection="1">
      <alignment horizontal="center"/>
      <protection locked="0"/>
    </xf>
    <xf numFmtId="0" fontId="17" fillId="5" borderId="4" xfId="0" applyFont="1" applyFill="1" applyBorder="1" applyAlignment="1" applyProtection="1">
      <alignment horizontal="center" vertical="center"/>
      <protection locked="0"/>
    </xf>
    <xf numFmtId="0" fontId="0" fillId="0" borderId="4" xfId="0" applyFont="1" applyBorder="1" applyProtection="1">
      <protection locked="0"/>
    </xf>
    <xf numFmtId="0" fontId="0" fillId="0" borderId="7" xfId="0" applyFont="1" applyBorder="1" applyProtection="1">
      <protection locked="0"/>
    </xf>
    <xf numFmtId="0" fontId="16" fillId="3" borderId="1" xfId="0" applyFont="1" applyFill="1" applyBorder="1" applyAlignment="1" applyProtection="1">
      <alignment horizontal="center" vertical="center"/>
      <protection locked="0"/>
    </xf>
    <xf numFmtId="0" fontId="0" fillId="0" borderId="25" xfId="0" applyFont="1" applyBorder="1" applyProtection="1">
      <protection locked="0"/>
    </xf>
    <xf numFmtId="0" fontId="16" fillId="6"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6" fillId="0" borderId="1" xfId="0" applyFont="1" applyBorder="1" applyAlignment="1" applyProtection="1">
      <alignment horizontal="center" vertical="center" wrapText="1"/>
      <protection locked="0"/>
    </xf>
    <xf numFmtId="2" fontId="10" fillId="4" borderId="10" xfId="0" applyNumberFormat="1" applyFont="1" applyFill="1" applyBorder="1" applyAlignment="1" applyProtection="1">
      <alignment horizontal="center" vertical="center"/>
      <protection locked="0"/>
    </xf>
    <xf numFmtId="2" fontId="10" fillId="6" borderId="10"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8" borderId="27" xfId="0" applyFont="1" applyFill="1" applyBorder="1" applyAlignment="1">
      <alignment horizontal="center" wrapText="1"/>
    </xf>
    <xf numFmtId="0" fontId="4" fillId="8" borderId="2" xfId="0" applyFont="1" applyFill="1" applyBorder="1" applyAlignment="1">
      <alignment horizontal="center"/>
    </xf>
    <xf numFmtId="0" fontId="4" fillId="8" borderId="10" xfId="0" applyFont="1" applyFill="1" applyBorder="1" applyAlignment="1">
      <alignment horizontal="center"/>
    </xf>
    <xf numFmtId="0" fontId="4" fillId="8" borderId="31" xfId="0" applyFont="1" applyFill="1" applyBorder="1" applyAlignment="1">
      <alignment horizontal="center" wrapText="1"/>
    </xf>
    <xf numFmtId="0" fontId="4" fillId="8" borderId="32" xfId="0" applyFont="1" applyFill="1" applyBorder="1" applyAlignment="1">
      <alignment horizontal="center" wrapText="1"/>
    </xf>
    <xf numFmtId="0" fontId="4" fillId="8" borderId="33" xfId="0" applyFont="1" applyFill="1" applyBorder="1" applyAlignment="1">
      <alignment horizontal="center" wrapText="1"/>
    </xf>
    <xf numFmtId="0" fontId="4" fillId="8" borderId="3" xfId="0" applyFont="1" applyFill="1" applyBorder="1" applyAlignment="1">
      <alignment horizontal="center" wrapText="1"/>
    </xf>
    <xf numFmtId="0" fontId="4" fillId="8" borderId="0" xfId="0" applyFont="1" applyFill="1" applyBorder="1" applyAlignment="1">
      <alignment horizontal="center" wrapText="1"/>
    </xf>
    <xf numFmtId="0" fontId="4" fillId="8" borderId="26" xfId="0" applyFont="1" applyFill="1" applyBorder="1" applyAlignment="1">
      <alignment horizontal="center" wrapText="1"/>
    </xf>
    <xf numFmtId="0" fontId="4" fillId="8" borderId="28" xfId="0" applyFont="1" applyFill="1" applyBorder="1" applyAlignment="1">
      <alignment horizontal="center" wrapText="1"/>
    </xf>
    <xf numFmtId="0" fontId="4" fillId="8" borderId="29" xfId="0" applyFont="1" applyFill="1" applyBorder="1" applyAlignment="1">
      <alignment horizontal="center" wrapText="1"/>
    </xf>
    <xf numFmtId="0" fontId="4" fillId="8" borderId="30" xfId="0" applyFont="1" applyFill="1" applyBorder="1" applyAlignment="1">
      <alignment horizontal="center" wrapText="1"/>
    </xf>
  </cellXfs>
  <cellStyles count="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opLeftCell="A67" zoomScale="70" zoomScaleNormal="70" workbookViewId="0">
      <selection activeCell="F7" sqref="F7"/>
    </sheetView>
  </sheetViews>
  <sheetFormatPr baseColWidth="10" defaultColWidth="12.33203125" defaultRowHeight="14.4"/>
  <cols>
    <col min="1" max="1" width="4.88671875" style="1" customWidth="1"/>
    <col min="2" max="2" width="7.33203125" style="1" customWidth="1"/>
    <col min="3" max="3" width="75.33203125" style="1" customWidth="1"/>
    <col min="4" max="5" width="21.33203125" style="25" customWidth="1"/>
    <col min="6" max="6" width="45.6640625" style="25" customWidth="1"/>
    <col min="7" max="7" width="30.33203125" style="25" customWidth="1"/>
    <col min="8" max="8" width="29.33203125" style="25" customWidth="1"/>
    <col min="9" max="16384" width="12.33203125" style="1"/>
  </cols>
  <sheetData>
    <row r="1" spans="1:8" ht="19.350000000000001" customHeight="1">
      <c r="A1" s="101" t="s">
        <v>191</v>
      </c>
      <c r="B1" s="102"/>
      <c r="C1" s="102"/>
      <c r="D1" s="102"/>
      <c r="E1" s="102"/>
      <c r="F1" s="102"/>
      <c r="G1" s="102"/>
      <c r="H1" s="103"/>
    </row>
    <row r="2" spans="1:8" ht="133.5" customHeight="1" thickBot="1">
      <c r="A2" s="37" t="s">
        <v>1</v>
      </c>
      <c r="B2" s="38" t="s">
        <v>2</v>
      </c>
      <c r="C2" s="39" t="s">
        <v>186</v>
      </c>
      <c r="D2" s="38" t="s">
        <v>187</v>
      </c>
      <c r="E2" s="38" t="s">
        <v>188</v>
      </c>
      <c r="F2" s="38" t="s">
        <v>192</v>
      </c>
      <c r="G2" s="38" t="s">
        <v>189</v>
      </c>
      <c r="H2" s="40" t="s">
        <v>190</v>
      </c>
    </row>
    <row r="3" spans="1:8" ht="18.75" customHeight="1">
      <c r="A3" s="41" t="s">
        <v>3</v>
      </c>
      <c r="B3" s="41"/>
      <c r="C3" s="41"/>
      <c r="D3" s="93">
        <v>1</v>
      </c>
      <c r="E3" s="42"/>
      <c r="F3" s="43"/>
      <c r="G3" s="42">
        <v>1000</v>
      </c>
      <c r="H3" s="42">
        <f>IF(D3=1,SUM(H4:H10),0)</f>
        <v>1000.0000000000001</v>
      </c>
    </row>
    <row r="4" spans="1:8" ht="45" customHeight="1">
      <c r="A4" s="44">
        <v>1</v>
      </c>
      <c r="B4" s="45">
        <v>1.1000000000000001</v>
      </c>
      <c r="C4" s="46" t="s">
        <v>155</v>
      </c>
      <c r="D4" s="47"/>
      <c r="E4" s="48">
        <v>1</v>
      </c>
      <c r="F4" s="104" t="s">
        <v>165</v>
      </c>
      <c r="G4" s="49">
        <f t="shared" ref="G4:G10" si="0">1000/7</f>
        <v>142.85714285714286</v>
      </c>
      <c r="H4" s="49">
        <f>IF((E4=1),G4,0)</f>
        <v>142.85714285714286</v>
      </c>
    </row>
    <row r="5" spans="1:8" ht="45" customHeight="1">
      <c r="A5" s="44">
        <v>2</v>
      </c>
      <c r="B5" s="45">
        <v>1.2</v>
      </c>
      <c r="C5" s="46" t="s">
        <v>166</v>
      </c>
      <c r="D5" s="47"/>
      <c r="E5" s="48">
        <v>1</v>
      </c>
      <c r="F5" s="104"/>
      <c r="G5" s="49">
        <f t="shared" si="0"/>
        <v>142.85714285714286</v>
      </c>
      <c r="H5" s="49">
        <f t="shared" ref="H5:H50" si="1">IF((E5=1),G5,0)</f>
        <v>142.85714285714286</v>
      </c>
    </row>
    <row r="6" spans="1:8" ht="56.1" customHeight="1">
      <c r="A6" s="44">
        <v>3</v>
      </c>
      <c r="B6" s="45">
        <v>1.3</v>
      </c>
      <c r="C6" s="46" t="s">
        <v>181</v>
      </c>
      <c r="D6" s="47"/>
      <c r="E6" s="48">
        <v>1</v>
      </c>
      <c r="F6" s="104"/>
      <c r="G6" s="49">
        <f t="shared" si="0"/>
        <v>142.85714285714286</v>
      </c>
      <c r="H6" s="49">
        <f t="shared" si="1"/>
        <v>142.85714285714286</v>
      </c>
    </row>
    <row r="7" spans="1:8" ht="45" customHeight="1">
      <c r="A7" s="44">
        <v>4</v>
      </c>
      <c r="B7" s="45">
        <v>1.4</v>
      </c>
      <c r="C7" s="50" t="s">
        <v>79</v>
      </c>
      <c r="D7" s="51"/>
      <c r="E7" s="48">
        <v>1</v>
      </c>
      <c r="F7" s="52" t="s">
        <v>65</v>
      </c>
      <c r="G7" s="49">
        <f t="shared" si="0"/>
        <v>142.85714285714286</v>
      </c>
      <c r="H7" s="49">
        <f t="shared" si="1"/>
        <v>142.85714285714286</v>
      </c>
    </row>
    <row r="8" spans="1:8" ht="75" customHeight="1">
      <c r="A8" s="44">
        <v>5</v>
      </c>
      <c r="B8" s="45">
        <v>1.5</v>
      </c>
      <c r="C8" s="50" t="s">
        <v>182</v>
      </c>
      <c r="D8" s="51"/>
      <c r="E8" s="48">
        <v>1</v>
      </c>
      <c r="F8" s="52" t="s">
        <v>66</v>
      </c>
      <c r="G8" s="49">
        <f t="shared" si="0"/>
        <v>142.85714285714286</v>
      </c>
      <c r="H8" s="49">
        <f t="shared" si="1"/>
        <v>142.85714285714286</v>
      </c>
    </row>
    <row r="9" spans="1:8" ht="45" customHeight="1">
      <c r="A9" s="44">
        <v>6</v>
      </c>
      <c r="B9" s="45">
        <v>1.6</v>
      </c>
      <c r="C9" s="50" t="s">
        <v>80</v>
      </c>
      <c r="D9" s="51"/>
      <c r="E9" s="48">
        <v>1</v>
      </c>
      <c r="F9" s="52" t="s">
        <v>67</v>
      </c>
      <c r="G9" s="49">
        <f t="shared" si="0"/>
        <v>142.85714285714286</v>
      </c>
      <c r="H9" s="49">
        <f t="shared" si="1"/>
        <v>142.85714285714286</v>
      </c>
    </row>
    <row r="10" spans="1:8" ht="45" customHeight="1">
      <c r="A10" s="44">
        <v>7</v>
      </c>
      <c r="B10" s="45">
        <v>1.7</v>
      </c>
      <c r="C10" s="50" t="s">
        <v>81</v>
      </c>
      <c r="D10" s="51"/>
      <c r="E10" s="48">
        <v>1</v>
      </c>
      <c r="F10" s="52" t="s">
        <v>68</v>
      </c>
      <c r="G10" s="49">
        <f t="shared" si="0"/>
        <v>142.85714285714286</v>
      </c>
      <c r="H10" s="49">
        <f t="shared" si="1"/>
        <v>142.85714285714286</v>
      </c>
    </row>
    <row r="11" spans="1:8" s="26" customFormat="1" ht="18.75" customHeight="1">
      <c r="A11" s="53" t="s">
        <v>4</v>
      </c>
      <c r="B11" s="53"/>
      <c r="C11" s="53"/>
      <c r="D11" s="94">
        <v>1</v>
      </c>
      <c r="E11" s="54"/>
      <c r="F11" s="55"/>
      <c r="G11" s="54">
        <v>1000</v>
      </c>
      <c r="H11" s="42">
        <f>IF(D11=1,SUM(H12:H15),0)</f>
        <v>1000</v>
      </c>
    </row>
    <row r="12" spans="1:8" ht="45" customHeight="1">
      <c r="A12" s="44">
        <v>8</v>
      </c>
      <c r="B12" s="45">
        <v>2.1</v>
      </c>
      <c r="C12" s="46" t="s">
        <v>82</v>
      </c>
      <c r="D12" s="47"/>
      <c r="E12" s="48">
        <v>1</v>
      </c>
      <c r="F12" s="52" t="s">
        <v>21</v>
      </c>
      <c r="G12" s="49">
        <f>1000/4</f>
        <v>250</v>
      </c>
      <c r="H12" s="49">
        <f t="shared" si="1"/>
        <v>250</v>
      </c>
    </row>
    <row r="13" spans="1:8" ht="45" customHeight="1">
      <c r="A13" s="44">
        <v>9</v>
      </c>
      <c r="B13" s="45">
        <v>2.2000000000000002</v>
      </c>
      <c r="C13" s="46" t="s">
        <v>83</v>
      </c>
      <c r="D13" s="47"/>
      <c r="E13" s="48">
        <v>1</v>
      </c>
      <c r="F13" s="52" t="s">
        <v>151</v>
      </c>
      <c r="G13" s="49">
        <f t="shared" ref="G13:G15" si="2">1000/4</f>
        <v>250</v>
      </c>
      <c r="H13" s="49">
        <f t="shared" si="1"/>
        <v>250</v>
      </c>
    </row>
    <row r="14" spans="1:8" ht="30" customHeight="1">
      <c r="A14" s="44">
        <v>10</v>
      </c>
      <c r="B14" s="45">
        <v>2.2999999999999998</v>
      </c>
      <c r="C14" s="46" t="s">
        <v>84</v>
      </c>
      <c r="D14" s="47"/>
      <c r="E14" s="48">
        <v>1</v>
      </c>
      <c r="F14" s="52" t="s">
        <v>69</v>
      </c>
      <c r="G14" s="49">
        <f t="shared" si="2"/>
        <v>250</v>
      </c>
      <c r="H14" s="49">
        <f t="shared" si="1"/>
        <v>250</v>
      </c>
    </row>
    <row r="15" spans="1:8" ht="75" customHeight="1">
      <c r="A15" s="44">
        <v>11</v>
      </c>
      <c r="B15" s="45">
        <v>2.4</v>
      </c>
      <c r="C15" s="46" t="s">
        <v>85</v>
      </c>
      <c r="D15" s="47"/>
      <c r="E15" s="48">
        <v>1</v>
      </c>
      <c r="F15" s="52" t="s">
        <v>142</v>
      </c>
      <c r="G15" s="49">
        <f t="shared" si="2"/>
        <v>250</v>
      </c>
      <c r="H15" s="49">
        <f t="shared" si="1"/>
        <v>250</v>
      </c>
    </row>
    <row r="16" spans="1:8" s="26" customFormat="1" ht="18">
      <c r="A16" s="53" t="s">
        <v>5</v>
      </c>
      <c r="B16" s="53"/>
      <c r="C16" s="53"/>
      <c r="D16" s="94">
        <v>1</v>
      </c>
      <c r="E16" s="54"/>
      <c r="F16" s="55"/>
      <c r="G16" s="54">
        <v>1000</v>
      </c>
      <c r="H16" s="42">
        <f>IF(D16=1,SUM(H17:H18),0)</f>
        <v>1000</v>
      </c>
    </row>
    <row r="17" spans="1:8" ht="45" customHeight="1">
      <c r="A17" s="44">
        <v>12</v>
      </c>
      <c r="B17" s="45">
        <v>3.1</v>
      </c>
      <c r="C17" s="46" t="s">
        <v>156</v>
      </c>
      <c r="D17" s="47"/>
      <c r="E17" s="48">
        <v>1</v>
      </c>
      <c r="F17" s="52" t="s">
        <v>167</v>
      </c>
      <c r="G17" s="49">
        <f>1000/2</f>
        <v>500</v>
      </c>
      <c r="H17" s="49">
        <f t="shared" si="1"/>
        <v>500</v>
      </c>
    </row>
    <row r="18" spans="1:8" ht="105" customHeight="1">
      <c r="A18" s="44">
        <v>13</v>
      </c>
      <c r="B18" s="45">
        <v>3.2</v>
      </c>
      <c r="C18" s="46" t="s">
        <v>86</v>
      </c>
      <c r="D18" s="47"/>
      <c r="E18" s="48">
        <v>1</v>
      </c>
      <c r="F18" s="52" t="s">
        <v>141</v>
      </c>
      <c r="G18" s="49">
        <f>1000/2</f>
        <v>500</v>
      </c>
      <c r="H18" s="49">
        <f t="shared" si="1"/>
        <v>500</v>
      </c>
    </row>
    <row r="19" spans="1:8" s="26" customFormat="1" ht="18">
      <c r="A19" s="53" t="s">
        <v>6</v>
      </c>
      <c r="B19" s="53"/>
      <c r="C19" s="53"/>
      <c r="D19" s="94">
        <v>1</v>
      </c>
      <c r="E19" s="54"/>
      <c r="F19" s="55"/>
      <c r="G19" s="54">
        <v>1000</v>
      </c>
      <c r="H19" s="42">
        <f>IF(D19=1,SUM(H20:H22),0)</f>
        <v>1000</v>
      </c>
    </row>
    <row r="20" spans="1:8" ht="30" customHeight="1">
      <c r="A20" s="44">
        <v>14</v>
      </c>
      <c r="B20" s="45">
        <v>4.0999999999999996</v>
      </c>
      <c r="C20" s="50" t="s">
        <v>183</v>
      </c>
      <c r="D20" s="51"/>
      <c r="E20" s="48">
        <v>1</v>
      </c>
      <c r="F20" s="105" t="s">
        <v>168</v>
      </c>
      <c r="G20" s="49">
        <f>1000/3</f>
        <v>333.33333333333331</v>
      </c>
      <c r="H20" s="49">
        <f t="shared" si="1"/>
        <v>333.33333333333331</v>
      </c>
    </row>
    <row r="21" spans="1:8" ht="30" customHeight="1">
      <c r="A21" s="44">
        <v>15</v>
      </c>
      <c r="B21" s="45">
        <v>4.2</v>
      </c>
      <c r="C21" s="46" t="s">
        <v>184</v>
      </c>
      <c r="D21" s="47"/>
      <c r="E21" s="48">
        <v>1</v>
      </c>
      <c r="F21" s="106"/>
      <c r="G21" s="49">
        <f>1000/3</f>
        <v>333.33333333333331</v>
      </c>
      <c r="H21" s="49">
        <f t="shared" si="1"/>
        <v>333.33333333333331</v>
      </c>
    </row>
    <row r="22" spans="1:8" ht="30" customHeight="1">
      <c r="A22" s="56">
        <v>16</v>
      </c>
      <c r="B22" s="57">
        <v>4.3</v>
      </c>
      <c r="C22" s="50" t="s">
        <v>87</v>
      </c>
      <c r="D22" s="51"/>
      <c r="E22" s="48">
        <v>1</v>
      </c>
      <c r="F22" s="52" t="s">
        <v>70</v>
      </c>
      <c r="G22" s="49">
        <f>1000/3</f>
        <v>333.33333333333331</v>
      </c>
      <c r="H22" s="49">
        <f t="shared" si="1"/>
        <v>333.33333333333331</v>
      </c>
    </row>
    <row r="23" spans="1:8" s="26" customFormat="1" ht="18.75" customHeight="1">
      <c r="A23" s="53" t="s">
        <v>7</v>
      </c>
      <c r="B23" s="53"/>
      <c r="C23" s="53"/>
      <c r="D23" s="94">
        <v>1</v>
      </c>
      <c r="E23" s="54"/>
      <c r="F23" s="55"/>
      <c r="G23" s="54">
        <v>1000</v>
      </c>
      <c r="H23" s="42">
        <f>IF(D23=1,SUM(H24:H31),0)</f>
        <v>1000</v>
      </c>
    </row>
    <row r="24" spans="1:8" ht="30" customHeight="1">
      <c r="A24" s="44">
        <v>17</v>
      </c>
      <c r="B24" s="45">
        <v>5.0999999999999996</v>
      </c>
      <c r="C24" s="46" t="s">
        <v>185</v>
      </c>
      <c r="D24" s="47"/>
      <c r="E24" s="48">
        <v>1</v>
      </c>
      <c r="F24" s="52" t="s">
        <v>71</v>
      </c>
      <c r="G24" s="49">
        <f t="shared" ref="G24:G31" si="3">1000/8</f>
        <v>125</v>
      </c>
      <c r="H24" s="49">
        <f t="shared" si="1"/>
        <v>125</v>
      </c>
    </row>
    <row r="25" spans="1:8" ht="45" customHeight="1">
      <c r="A25" s="44">
        <v>18</v>
      </c>
      <c r="B25" s="45">
        <v>5.2</v>
      </c>
      <c r="C25" s="46" t="s">
        <v>88</v>
      </c>
      <c r="D25" s="47"/>
      <c r="E25" s="48">
        <v>1</v>
      </c>
      <c r="F25" s="52" t="s">
        <v>169</v>
      </c>
      <c r="G25" s="49">
        <f t="shared" si="3"/>
        <v>125</v>
      </c>
      <c r="H25" s="49">
        <f t="shared" si="1"/>
        <v>125</v>
      </c>
    </row>
    <row r="26" spans="1:8" ht="30" customHeight="1">
      <c r="A26" s="44">
        <v>19</v>
      </c>
      <c r="B26" s="45">
        <v>5.3</v>
      </c>
      <c r="C26" s="46" t="s">
        <v>89</v>
      </c>
      <c r="D26" s="47"/>
      <c r="E26" s="48">
        <v>1</v>
      </c>
      <c r="F26" s="104" t="s">
        <v>72</v>
      </c>
      <c r="G26" s="49">
        <f t="shared" si="3"/>
        <v>125</v>
      </c>
      <c r="H26" s="49">
        <f t="shared" si="1"/>
        <v>125</v>
      </c>
    </row>
    <row r="27" spans="1:8" ht="15" customHeight="1">
      <c r="A27" s="44">
        <v>20</v>
      </c>
      <c r="B27" s="45">
        <v>5.4</v>
      </c>
      <c r="C27" s="46" t="s">
        <v>90</v>
      </c>
      <c r="D27" s="47"/>
      <c r="E27" s="48">
        <v>1</v>
      </c>
      <c r="F27" s="104"/>
      <c r="G27" s="49">
        <f t="shared" si="3"/>
        <v>125</v>
      </c>
      <c r="H27" s="49">
        <f t="shared" si="1"/>
        <v>125</v>
      </c>
    </row>
    <row r="28" spans="1:8" ht="15" customHeight="1">
      <c r="A28" s="44">
        <v>21</v>
      </c>
      <c r="B28" s="45">
        <v>5.5</v>
      </c>
      <c r="C28" s="46" t="s">
        <v>91</v>
      </c>
      <c r="D28" s="47"/>
      <c r="E28" s="48">
        <v>1</v>
      </c>
      <c r="F28" s="104"/>
      <c r="G28" s="49">
        <f t="shared" si="3"/>
        <v>125</v>
      </c>
      <c r="H28" s="49">
        <f t="shared" si="1"/>
        <v>125</v>
      </c>
    </row>
    <row r="29" spans="1:8" ht="15" customHeight="1">
      <c r="A29" s="44">
        <v>22</v>
      </c>
      <c r="B29" s="45">
        <v>5.6</v>
      </c>
      <c r="C29" s="46" t="s">
        <v>92</v>
      </c>
      <c r="D29" s="47"/>
      <c r="E29" s="48">
        <v>1</v>
      </c>
      <c r="F29" s="104"/>
      <c r="G29" s="49">
        <f t="shared" si="3"/>
        <v>125</v>
      </c>
      <c r="H29" s="49">
        <f t="shared" si="1"/>
        <v>125</v>
      </c>
    </row>
    <row r="30" spans="1:8" ht="45" customHeight="1">
      <c r="A30" s="44">
        <v>23</v>
      </c>
      <c r="B30" s="45">
        <v>5.7</v>
      </c>
      <c r="C30" s="46" t="s">
        <v>93</v>
      </c>
      <c r="D30" s="47"/>
      <c r="E30" s="48">
        <v>1</v>
      </c>
      <c r="F30" s="104"/>
      <c r="G30" s="49">
        <f t="shared" si="3"/>
        <v>125</v>
      </c>
      <c r="H30" s="49">
        <f t="shared" si="1"/>
        <v>125</v>
      </c>
    </row>
    <row r="31" spans="1:8" ht="60" customHeight="1">
      <c r="A31" s="44">
        <v>24</v>
      </c>
      <c r="B31" s="45">
        <v>5.8</v>
      </c>
      <c r="C31" s="46" t="s">
        <v>94</v>
      </c>
      <c r="D31" s="47"/>
      <c r="E31" s="48">
        <v>1</v>
      </c>
      <c r="F31" s="52" t="s">
        <v>73</v>
      </c>
      <c r="G31" s="49">
        <f t="shared" si="3"/>
        <v>125</v>
      </c>
      <c r="H31" s="49">
        <f t="shared" si="1"/>
        <v>125</v>
      </c>
    </row>
    <row r="32" spans="1:8" s="26" customFormat="1" ht="18.75" customHeight="1">
      <c r="A32" s="53" t="s">
        <v>8</v>
      </c>
      <c r="B32" s="53"/>
      <c r="C32" s="53"/>
      <c r="D32" s="34">
        <v>1</v>
      </c>
      <c r="E32" s="54"/>
      <c r="F32" s="55"/>
      <c r="G32" s="54">
        <v>500</v>
      </c>
      <c r="H32" s="42">
        <f>IF(D32=1,SUM(H33:H36),0)</f>
        <v>500</v>
      </c>
    </row>
    <row r="33" spans="1:8" ht="60" customHeight="1">
      <c r="A33" s="44">
        <v>25</v>
      </c>
      <c r="B33" s="45">
        <v>6.1</v>
      </c>
      <c r="C33" s="50" t="s">
        <v>95</v>
      </c>
      <c r="D33" s="51"/>
      <c r="E33" s="48">
        <v>1</v>
      </c>
      <c r="F33" s="52" t="s">
        <v>74</v>
      </c>
      <c r="G33" s="49">
        <f>500/4</f>
        <v>125</v>
      </c>
      <c r="H33" s="49">
        <f t="shared" si="1"/>
        <v>125</v>
      </c>
    </row>
    <row r="34" spans="1:8" ht="45" customHeight="1">
      <c r="A34" s="44">
        <v>26</v>
      </c>
      <c r="B34" s="45">
        <v>6.2</v>
      </c>
      <c r="C34" s="50" t="s">
        <v>96</v>
      </c>
      <c r="D34" s="51"/>
      <c r="E34" s="48">
        <v>1</v>
      </c>
      <c r="F34" s="52" t="s">
        <v>170</v>
      </c>
      <c r="G34" s="49">
        <f t="shared" ref="G34:G36" si="4">500/4</f>
        <v>125</v>
      </c>
      <c r="H34" s="49">
        <f t="shared" si="1"/>
        <v>125</v>
      </c>
    </row>
    <row r="35" spans="1:8" ht="60" customHeight="1">
      <c r="A35" s="44">
        <v>27</v>
      </c>
      <c r="B35" s="45">
        <v>6.3</v>
      </c>
      <c r="C35" s="50" t="s">
        <v>171</v>
      </c>
      <c r="D35" s="51"/>
      <c r="E35" s="48">
        <v>1</v>
      </c>
      <c r="F35" s="58" t="s">
        <v>172</v>
      </c>
      <c r="G35" s="49">
        <f t="shared" si="4"/>
        <v>125</v>
      </c>
      <c r="H35" s="49">
        <f t="shared" si="1"/>
        <v>125</v>
      </c>
    </row>
    <row r="36" spans="1:8" ht="75" customHeight="1">
      <c r="A36" s="44">
        <v>28</v>
      </c>
      <c r="B36" s="45">
        <v>6.4</v>
      </c>
      <c r="C36" s="50" t="s">
        <v>97</v>
      </c>
      <c r="D36" s="51"/>
      <c r="E36" s="48">
        <v>1</v>
      </c>
      <c r="F36" s="52" t="s">
        <v>142</v>
      </c>
      <c r="G36" s="49">
        <f t="shared" si="4"/>
        <v>125</v>
      </c>
      <c r="H36" s="49">
        <f t="shared" si="1"/>
        <v>125</v>
      </c>
    </row>
    <row r="37" spans="1:8" s="26" customFormat="1" ht="18">
      <c r="A37" s="59" t="s">
        <v>9</v>
      </c>
      <c r="B37" s="59"/>
      <c r="C37" s="59"/>
      <c r="D37" s="95">
        <v>1</v>
      </c>
      <c r="E37" s="60"/>
      <c r="F37" s="61"/>
      <c r="G37" s="60">
        <v>1000</v>
      </c>
      <c r="H37" s="99">
        <f>IF(D37=1,SUM(H38:H43),0)</f>
        <v>999.99999999999989</v>
      </c>
    </row>
    <row r="38" spans="1:8" ht="30" customHeight="1">
      <c r="A38" s="62">
        <v>29</v>
      </c>
      <c r="B38" s="45">
        <v>7.1</v>
      </c>
      <c r="C38" s="50" t="s">
        <v>98</v>
      </c>
      <c r="D38" s="51"/>
      <c r="E38" s="48">
        <v>1</v>
      </c>
      <c r="F38" s="58" t="s">
        <v>75</v>
      </c>
      <c r="G38" s="49">
        <f>1000/6</f>
        <v>166.66666666666666</v>
      </c>
      <c r="H38" s="49">
        <f t="shared" si="1"/>
        <v>166.66666666666666</v>
      </c>
    </row>
    <row r="39" spans="1:8" ht="30" customHeight="1">
      <c r="A39" s="62">
        <v>30</v>
      </c>
      <c r="B39" s="45">
        <v>7.2</v>
      </c>
      <c r="C39" s="50" t="s">
        <v>99</v>
      </c>
      <c r="D39" s="51"/>
      <c r="E39" s="48">
        <v>1</v>
      </c>
      <c r="F39" s="58" t="s">
        <v>76</v>
      </c>
      <c r="G39" s="49">
        <f t="shared" ref="G39:G43" si="5">1000/6</f>
        <v>166.66666666666666</v>
      </c>
      <c r="H39" s="49">
        <f t="shared" si="1"/>
        <v>166.66666666666666</v>
      </c>
    </row>
    <row r="40" spans="1:8" ht="30" customHeight="1">
      <c r="A40" s="62">
        <v>31</v>
      </c>
      <c r="B40" s="45">
        <v>7.3</v>
      </c>
      <c r="C40" s="50" t="s">
        <v>100</v>
      </c>
      <c r="D40" s="51"/>
      <c r="E40" s="48">
        <v>1</v>
      </c>
      <c r="F40" s="52" t="s">
        <v>77</v>
      </c>
      <c r="G40" s="49">
        <f t="shared" si="5"/>
        <v>166.66666666666666</v>
      </c>
      <c r="H40" s="49">
        <f t="shared" si="1"/>
        <v>166.66666666666666</v>
      </c>
    </row>
    <row r="41" spans="1:8" ht="30" customHeight="1">
      <c r="A41" s="62">
        <v>32</v>
      </c>
      <c r="B41" s="45">
        <v>7.4</v>
      </c>
      <c r="C41" s="50" t="s">
        <v>101</v>
      </c>
      <c r="D41" s="51"/>
      <c r="E41" s="48">
        <v>1</v>
      </c>
      <c r="F41" s="52" t="s">
        <v>78</v>
      </c>
      <c r="G41" s="49">
        <f t="shared" si="5"/>
        <v>166.66666666666666</v>
      </c>
      <c r="H41" s="49">
        <f t="shared" si="1"/>
        <v>166.66666666666666</v>
      </c>
    </row>
    <row r="42" spans="1:8" ht="60" customHeight="1">
      <c r="A42" s="62">
        <v>33</v>
      </c>
      <c r="B42" s="45">
        <v>7.5</v>
      </c>
      <c r="C42" s="50" t="s">
        <v>157</v>
      </c>
      <c r="D42" s="51"/>
      <c r="E42" s="48">
        <v>1</v>
      </c>
      <c r="F42" s="52" t="s">
        <v>173</v>
      </c>
      <c r="G42" s="49">
        <f t="shared" si="5"/>
        <v>166.66666666666666</v>
      </c>
      <c r="H42" s="49">
        <f t="shared" si="1"/>
        <v>166.66666666666666</v>
      </c>
    </row>
    <row r="43" spans="1:8" ht="45" customHeight="1">
      <c r="A43" s="62">
        <v>34</v>
      </c>
      <c r="B43" s="45">
        <v>7.6</v>
      </c>
      <c r="C43" s="50" t="s">
        <v>102</v>
      </c>
      <c r="D43" s="51"/>
      <c r="E43" s="48">
        <v>1</v>
      </c>
      <c r="F43" s="52" t="s">
        <v>174</v>
      </c>
      <c r="G43" s="49">
        <f t="shared" si="5"/>
        <v>166.66666666666666</v>
      </c>
      <c r="H43" s="49">
        <f t="shared" si="1"/>
        <v>166.66666666666666</v>
      </c>
    </row>
    <row r="44" spans="1:8" s="26" customFormat="1" ht="18">
      <c r="A44" s="59" t="s">
        <v>147</v>
      </c>
      <c r="B44" s="59"/>
      <c r="C44" s="59"/>
      <c r="D44" s="35">
        <v>1</v>
      </c>
      <c r="E44" s="60"/>
      <c r="F44" s="61"/>
      <c r="G44" s="60">
        <v>500</v>
      </c>
      <c r="H44" s="99">
        <f>IF(D44=1,SUM(H45:H50),0)</f>
        <v>499.99999999999994</v>
      </c>
    </row>
    <row r="45" spans="1:8" ht="45" customHeight="1">
      <c r="A45" s="62">
        <v>35</v>
      </c>
      <c r="B45" s="45">
        <v>8.1</v>
      </c>
      <c r="C45" s="50" t="s">
        <v>103</v>
      </c>
      <c r="D45" s="51"/>
      <c r="E45" s="48">
        <v>1</v>
      </c>
      <c r="F45" s="52" t="s">
        <v>64</v>
      </c>
      <c r="G45" s="49">
        <f>500/6</f>
        <v>83.333333333333329</v>
      </c>
      <c r="H45" s="49">
        <f t="shared" si="1"/>
        <v>83.333333333333329</v>
      </c>
    </row>
    <row r="46" spans="1:8" ht="45" customHeight="1">
      <c r="A46" s="62">
        <v>36</v>
      </c>
      <c r="B46" s="45">
        <v>8.1999999999999993</v>
      </c>
      <c r="C46" s="50" t="s">
        <v>22</v>
      </c>
      <c r="D46" s="51"/>
      <c r="E46" s="48">
        <v>1</v>
      </c>
      <c r="F46" s="52" t="s">
        <v>158</v>
      </c>
      <c r="G46" s="49">
        <f t="shared" ref="G46:G50" si="6">500/6</f>
        <v>83.333333333333329</v>
      </c>
      <c r="H46" s="49">
        <f t="shared" si="1"/>
        <v>83.333333333333329</v>
      </c>
    </row>
    <row r="47" spans="1:8" ht="45" customHeight="1">
      <c r="A47" s="62">
        <v>37</v>
      </c>
      <c r="B47" s="45">
        <v>8.3000000000000007</v>
      </c>
      <c r="C47" s="50" t="s">
        <v>104</v>
      </c>
      <c r="D47" s="51"/>
      <c r="E47" s="48">
        <v>1</v>
      </c>
      <c r="F47" s="52" t="s">
        <v>25</v>
      </c>
      <c r="G47" s="49">
        <f t="shared" si="6"/>
        <v>83.333333333333329</v>
      </c>
      <c r="H47" s="49">
        <f t="shared" si="1"/>
        <v>83.333333333333329</v>
      </c>
    </row>
    <row r="48" spans="1:8" ht="30" customHeight="1">
      <c r="A48" s="62">
        <v>38</v>
      </c>
      <c r="B48" s="45">
        <v>8.4</v>
      </c>
      <c r="C48" s="63" t="s">
        <v>159</v>
      </c>
      <c r="D48" s="48"/>
      <c r="E48" s="48">
        <v>1</v>
      </c>
      <c r="F48" s="52" t="s">
        <v>24</v>
      </c>
      <c r="G48" s="49">
        <f t="shared" si="6"/>
        <v>83.333333333333329</v>
      </c>
      <c r="H48" s="49">
        <f t="shared" si="1"/>
        <v>83.333333333333329</v>
      </c>
    </row>
    <row r="49" spans="1:8" ht="60" customHeight="1">
      <c r="A49" s="62">
        <v>39</v>
      </c>
      <c r="B49" s="45">
        <v>8.5</v>
      </c>
      <c r="C49" s="63" t="s">
        <v>105</v>
      </c>
      <c r="D49" s="48"/>
      <c r="E49" s="48">
        <v>1</v>
      </c>
      <c r="F49" s="52" t="s">
        <v>175</v>
      </c>
      <c r="G49" s="49">
        <f t="shared" si="6"/>
        <v>83.333333333333329</v>
      </c>
      <c r="H49" s="49">
        <f t="shared" si="1"/>
        <v>83.333333333333329</v>
      </c>
    </row>
    <row r="50" spans="1:8" ht="45" customHeight="1">
      <c r="A50" s="62">
        <v>40</v>
      </c>
      <c r="B50" s="45">
        <v>8.6</v>
      </c>
      <c r="C50" s="63" t="s">
        <v>106</v>
      </c>
      <c r="D50" s="48"/>
      <c r="E50" s="48">
        <v>1</v>
      </c>
      <c r="F50" s="52" t="s">
        <v>23</v>
      </c>
      <c r="G50" s="49">
        <f t="shared" si="6"/>
        <v>83.333333333333329</v>
      </c>
      <c r="H50" s="49">
        <f t="shared" si="1"/>
        <v>83.333333333333329</v>
      </c>
    </row>
    <row r="51" spans="1:8" s="26" customFormat="1" ht="17.399999999999999">
      <c r="A51" s="59" t="s">
        <v>11</v>
      </c>
      <c r="B51" s="59"/>
      <c r="C51" s="59"/>
      <c r="D51" s="35">
        <v>1</v>
      </c>
      <c r="E51" s="60"/>
      <c r="F51" s="64"/>
      <c r="G51" s="60">
        <v>500</v>
      </c>
      <c r="H51" s="99">
        <f>IF(D51=1,SUM(H52:H54),0)</f>
        <v>500</v>
      </c>
    </row>
    <row r="52" spans="1:8" ht="45" customHeight="1">
      <c r="A52" s="62">
        <v>41</v>
      </c>
      <c r="B52" s="45">
        <v>9.1</v>
      </c>
      <c r="C52" s="46" t="s">
        <v>107</v>
      </c>
      <c r="D52" s="47"/>
      <c r="E52" s="48">
        <v>1</v>
      </c>
      <c r="F52" s="58" t="s">
        <v>26</v>
      </c>
      <c r="G52" s="49">
        <f>500/3</f>
        <v>166.66666666666666</v>
      </c>
      <c r="H52" s="49">
        <f t="shared" ref="H52:H54" si="7">IF((E52=1),G52,0)</f>
        <v>166.66666666666666</v>
      </c>
    </row>
    <row r="53" spans="1:8" ht="45" customHeight="1">
      <c r="A53" s="62">
        <v>42</v>
      </c>
      <c r="B53" s="45">
        <v>9.1999999999999993</v>
      </c>
      <c r="C53" s="46" t="s">
        <v>108</v>
      </c>
      <c r="D53" s="47"/>
      <c r="E53" s="48">
        <v>1</v>
      </c>
      <c r="F53" s="52" t="s">
        <v>63</v>
      </c>
      <c r="G53" s="49">
        <f t="shared" ref="G53:G54" si="8">500/3</f>
        <v>166.66666666666666</v>
      </c>
      <c r="H53" s="49">
        <f t="shared" si="7"/>
        <v>166.66666666666666</v>
      </c>
    </row>
    <row r="54" spans="1:8" ht="45" customHeight="1">
      <c r="A54" s="62">
        <v>43</v>
      </c>
      <c r="B54" s="45">
        <v>9.3000000000000007</v>
      </c>
      <c r="C54" s="46" t="s">
        <v>109</v>
      </c>
      <c r="D54" s="47"/>
      <c r="E54" s="48">
        <v>1</v>
      </c>
      <c r="F54" s="58" t="s">
        <v>62</v>
      </c>
      <c r="G54" s="49">
        <f t="shared" si="8"/>
        <v>166.66666666666666</v>
      </c>
      <c r="H54" s="49">
        <f t="shared" si="7"/>
        <v>166.66666666666666</v>
      </c>
    </row>
    <row r="55" spans="1:8" s="26" customFormat="1" ht="18">
      <c r="A55" s="59" t="s">
        <v>27</v>
      </c>
      <c r="B55" s="59"/>
      <c r="C55" s="59"/>
      <c r="D55" s="35">
        <v>1</v>
      </c>
      <c r="E55" s="60"/>
      <c r="F55" s="61"/>
      <c r="G55" s="60">
        <v>500</v>
      </c>
      <c r="H55" s="99">
        <f>IF(D55=1,SUM(H56:H58),0)</f>
        <v>500</v>
      </c>
    </row>
    <row r="56" spans="1:8" ht="45" customHeight="1">
      <c r="A56" s="62">
        <v>44</v>
      </c>
      <c r="B56" s="45">
        <v>10.1</v>
      </c>
      <c r="C56" s="50" t="s">
        <v>110</v>
      </c>
      <c r="D56" s="51"/>
      <c r="E56" s="48">
        <v>1</v>
      </c>
      <c r="F56" s="52" t="s">
        <v>61</v>
      </c>
      <c r="G56" s="49">
        <f>500/3</f>
        <v>166.66666666666666</v>
      </c>
      <c r="H56" s="49">
        <f t="shared" ref="H56:H58" si="9">IF((E56=1),G56,0)</f>
        <v>166.66666666666666</v>
      </c>
    </row>
    <row r="57" spans="1:8" ht="45" customHeight="1">
      <c r="A57" s="62">
        <v>45</v>
      </c>
      <c r="B57" s="45">
        <v>10.199999999999999</v>
      </c>
      <c r="C57" s="46" t="s">
        <v>111</v>
      </c>
      <c r="D57" s="47"/>
      <c r="E57" s="48">
        <v>1</v>
      </c>
      <c r="F57" s="52" t="s">
        <v>59</v>
      </c>
      <c r="G57" s="49">
        <f t="shared" ref="G57:G58" si="10">500/3</f>
        <v>166.66666666666666</v>
      </c>
      <c r="H57" s="49">
        <f t="shared" si="9"/>
        <v>166.66666666666666</v>
      </c>
    </row>
    <row r="58" spans="1:8" ht="45" customHeight="1">
      <c r="A58" s="62">
        <v>46</v>
      </c>
      <c r="B58" s="45">
        <v>10.3</v>
      </c>
      <c r="C58" s="46" t="s">
        <v>112</v>
      </c>
      <c r="D58" s="47"/>
      <c r="E58" s="48">
        <v>1</v>
      </c>
      <c r="F58" s="52" t="s">
        <v>160</v>
      </c>
      <c r="G58" s="49">
        <f t="shared" si="10"/>
        <v>166.66666666666666</v>
      </c>
      <c r="H58" s="49">
        <f t="shared" si="9"/>
        <v>166.66666666666666</v>
      </c>
    </row>
    <row r="59" spans="1:8" s="26" customFormat="1" ht="18">
      <c r="A59" s="59" t="s">
        <v>41</v>
      </c>
      <c r="B59" s="59"/>
      <c r="C59" s="59"/>
      <c r="D59" s="35">
        <v>1</v>
      </c>
      <c r="E59" s="60"/>
      <c r="F59" s="61"/>
      <c r="G59" s="60">
        <v>500</v>
      </c>
      <c r="H59" s="99">
        <f>IF(D59=1,SUM(H60:H63),0)</f>
        <v>500</v>
      </c>
    </row>
    <row r="60" spans="1:8" ht="45" customHeight="1">
      <c r="A60" s="62">
        <v>47</v>
      </c>
      <c r="B60" s="45">
        <v>11.1</v>
      </c>
      <c r="C60" s="46" t="s">
        <v>113</v>
      </c>
      <c r="D60" s="47"/>
      <c r="E60" s="48">
        <v>1</v>
      </c>
      <c r="F60" s="52" t="s">
        <v>60</v>
      </c>
      <c r="G60" s="49">
        <f>500/4</f>
        <v>125</v>
      </c>
      <c r="H60" s="49">
        <f t="shared" ref="H60:H63" si="11">IF((E60=1),G60,0)</f>
        <v>125</v>
      </c>
    </row>
    <row r="61" spans="1:8" ht="45" customHeight="1">
      <c r="A61" s="62">
        <v>48</v>
      </c>
      <c r="B61" s="45">
        <v>11.2</v>
      </c>
      <c r="C61" s="46" t="s">
        <v>114</v>
      </c>
      <c r="D61" s="47"/>
      <c r="E61" s="48">
        <v>1</v>
      </c>
      <c r="F61" s="52" t="s">
        <v>59</v>
      </c>
      <c r="G61" s="49">
        <f t="shared" ref="G61:G63" si="12">500/4</f>
        <v>125</v>
      </c>
      <c r="H61" s="49">
        <f t="shared" si="11"/>
        <v>125</v>
      </c>
    </row>
    <row r="62" spans="1:8" ht="60" customHeight="1">
      <c r="A62" s="62">
        <v>49</v>
      </c>
      <c r="B62" s="45">
        <v>11.3</v>
      </c>
      <c r="C62" s="46" t="s">
        <v>115</v>
      </c>
      <c r="D62" s="47"/>
      <c r="E62" s="48">
        <v>1</v>
      </c>
      <c r="F62" s="52" t="s">
        <v>176</v>
      </c>
      <c r="G62" s="49">
        <f t="shared" si="12"/>
        <v>125</v>
      </c>
      <c r="H62" s="49">
        <f t="shared" si="11"/>
        <v>125</v>
      </c>
    </row>
    <row r="63" spans="1:8" ht="75" customHeight="1">
      <c r="A63" s="62">
        <v>50</v>
      </c>
      <c r="B63" s="45" t="s">
        <v>48</v>
      </c>
      <c r="C63" s="46" t="s">
        <v>116</v>
      </c>
      <c r="D63" s="47"/>
      <c r="E63" s="48">
        <v>1</v>
      </c>
      <c r="F63" s="52" t="s">
        <v>161</v>
      </c>
      <c r="G63" s="49">
        <f t="shared" si="12"/>
        <v>125</v>
      </c>
      <c r="H63" s="49">
        <f t="shared" si="11"/>
        <v>125</v>
      </c>
    </row>
    <row r="64" spans="1:8" s="26" customFormat="1" ht="18">
      <c r="A64" s="59" t="s">
        <v>42</v>
      </c>
      <c r="B64" s="59"/>
      <c r="C64" s="59"/>
      <c r="D64" s="35">
        <v>1</v>
      </c>
      <c r="E64" s="60"/>
      <c r="F64" s="61"/>
      <c r="G64" s="60">
        <v>500</v>
      </c>
      <c r="H64" s="99">
        <f>IF(D64=1,SUM(H65:H70),0)</f>
        <v>499.99999999999994</v>
      </c>
    </row>
    <row r="65" spans="1:8" ht="30" customHeight="1">
      <c r="A65" s="62">
        <v>51</v>
      </c>
      <c r="B65" s="45">
        <v>12.1</v>
      </c>
      <c r="C65" s="46" t="s">
        <v>117</v>
      </c>
      <c r="D65" s="48"/>
      <c r="E65" s="48">
        <v>1</v>
      </c>
      <c r="F65" s="52" t="s">
        <v>58</v>
      </c>
      <c r="G65" s="49">
        <f>500/6</f>
        <v>83.333333333333329</v>
      </c>
      <c r="H65" s="49">
        <f t="shared" ref="H65:H70" si="13">IF((E65=1),G65,0)</f>
        <v>83.333333333333329</v>
      </c>
    </row>
    <row r="66" spans="1:8" s="32" customFormat="1" ht="59.1" customHeight="1">
      <c r="A66" s="62">
        <v>52</v>
      </c>
      <c r="B66" s="45">
        <v>12.2</v>
      </c>
      <c r="C66" s="50" t="s">
        <v>153</v>
      </c>
      <c r="D66" s="65"/>
      <c r="E66" s="65">
        <v>1</v>
      </c>
      <c r="F66" s="97" t="s">
        <v>179</v>
      </c>
      <c r="G66" s="49">
        <f t="shared" ref="G66:G70" si="14">500/6</f>
        <v>83.333333333333329</v>
      </c>
      <c r="H66" s="49">
        <f t="shared" si="13"/>
        <v>83.333333333333329</v>
      </c>
    </row>
    <row r="67" spans="1:8" ht="50.1" customHeight="1">
      <c r="A67" s="62">
        <v>53</v>
      </c>
      <c r="B67" s="45">
        <v>12.3</v>
      </c>
      <c r="C67" s="50" t="s">
        <v>150</v>
      </c>
      <c r="D67" s="51"/>
      <c r="E67" s="48">
        <v>1</v>
      </c>
      <c r="F67" s="52" t="s">
        <v>180</v>
      </c>
      <c r="G67" s="49">
        <f t="shared" si="14"/>
        <v>83.333333333333329</v>
      </c>
      <c r="H67" s="49">
        <f t="shared" si="13"/>
        <v>83.333333333333329</v>
      </c>
    </row>
    <row r="68" spans="1:8" ht="45" customHeight="1">
      <c r="A68" s="62">
        <v>54</v>
      </c>
      <c r="B68" s="45">
        <v>12.4</v>
      </c>
      <c r="C68" s="50" t="s">
        <v>118</v>
      </c>
      <c r="D68" s="51"/>
      <c r="E68" s="48">
        <v>1</v>
      </c>
      <c r="F68" s="52" t="s">
        <v>57</v>
      </c>
      <c r="G68" s="49">
        <f t="shared" si="14"/>
        <v>83.333333333333329</v>
      </c>
      <c r="H68" s="49">
        <f t="shared" si="13"/>
        <v>83.333333333333329</v>
      </c>
    </row>
    <row r="69" spans="1:8" ht="30" customHeight="1">
      <c r="A69" s="62">
        <v>55</v>
      </c>
      <c r="B69" s="45">
        <v>12.5</v>
      </c>
      <c r="C69" s="50" t="s">
        <v>119</v>
      </c>
      <c r="D69" s="51"/>
      <c r="E69" s="48">
        <v>1</v>
      </c>
      <c r="F69" s="104" t="s">
        <v>28</v>
      </c>
      <c r="G69" s="49">
        <f t="shared" si="14"/>
        <v>83.333333333333329</v>
      </c>
      <c r="H69" s="49">
        <f t="shared" si="13"/>
        <v>83.333333333333329</v>
      </c>
    </row>
    <row r="70" spans="1:8" ht="30" customHeight="1">
      <c r="A70" s="62">
        <v>56</v>
      </c>
      <c r="B70" s="45">
        <v>12.6</v>
      </c>
      <c r="C70" s="50" t="s">
        <v>120</v>
      </c>
      <c r="D70" s="51"/>
      <c r="E70" s="48">
        <v>1</v>
      </c>
      <c r="F70" s="104"/>
      <c r="G70" s="49">
        <f t="shared" si="14"/>
        <v>83.333333333333329</v>
      </c>
      <c r="H70" s="49">
        <f t="shared" si="13"/>
        <v>83.333333333333329</v>
      </c>
    </row>
    <row r="71" spans="1:8" s="26" customFormat="1" ht="18">
      <c r="A71" s="66" t="s">
        <v>154</v>
      </c>
      <c r="B71" s="66"/>
      <c r="C71" s="66"/>
      <c r="D71" s="96">
        <v>1</v>
      </c>
      <c r="E71" s="67"/>
      <c r="F71" s="68"/>
      <c r="G71" s="67">
        <v>1000</v>
      </c>
      <c r="H71" s="98">
        <f>IF(D71=1,SUM(H72:H76),0)</f>
        <v>1000</v>
      </c>
    </row>
    <row r="72" spans="1:8" ht="45" customHeight="1">
      <c r="A72" s="69">
        <v>57</v>
      </c>
      <c r="B72" s="45">
        <v>13.1</v>
      </c>
      <c r="C72" s="50" t="s">
        <v>121</v>
      </c>
      <c r="D72" s="51"/>
      <c r="E72" s="48">
        <v>1</v>
      </c>
      <c r="F72" s="58" t="s">
        <v>56</v>
      </c>
      <c r="G72" s="49">
        <f t="shared" ref="G72:G76" si="15">1000/5</f>
        <v>200</v>
      </c>
      <c r="H72" s="49">
        <f t="shared" ref="H72:H76" si="16">IF((E72=1),G72,0)</f>
        <v>200</v>
      </c>
    </row>
    <row r="73" spans="1:8" ht="60" customHeight="1">
      <c r="A73" s="69">
        <v>58</v>
      </c>
      <c r="B73" s="45">
        <v>13.2</v>
      </c>
      <c r="C73" s="50" t="s">
        <v>122</v>
      </c>
      <c r="D73" s="51"/>
      <c r="E73" s="48">
        <v>1</v>
      </c>
      <c r="F73" s="58" t="s">
        <v>29</v>
      </c>
      <c r="G73" s="49">
        <f t="shared" si="15"/>
        <v>200</v>
      </c>
      <c r="H73" s="49">
        <f t="shared" si="16"/>
        <v>200</v>
      </c>
    </row>
    <row r="74" spans="1:8" ht="45" customHeight="1">
      <c r="A74" s="69">
        <v>59</v>
      </c>
      <c r="B74" s="45">
        <v>13.3</v>
      </c>
      <c r="C74" s="46" t="s">
        <v>123</v>
      </c>
      <c r="D74" s="47"/>
      <c r="E74" s="48">
        <v>1</v>
      </c>
      <c r="F74" s="58" t="s">
        <v>30</v>
      </c>
      <c r="G74" s="49">
        <f t="shared" si="15"/>
        <v>200</v>
      </c>
      <c r="H74" s="49">
        <f t="shared" si="16"/>
        <v>200</v>
      </c>
    </row>
    <row r="75" spans="1:8" ht="45" customHeight="1">
      <c r="A75" s="69">
        <v>60</v>
      </c>
      <c r="B75" s="45">
        <v>13.4</v>
      </c>
      <c r="C75" s="50" t="s">
        <v>124</v>
      </c>
      <c r="D75" s="51"/>
      <c r="E75" s="48">
        <v>1</v>
      </c>
      <c r="F75" s="58" t="s">
        <v>31</v>
      </c>
      <c r="G75" s="49">
        <f t="shared" si="15"/>
        <v>200</v>
      </c>
      <c r="H75" s="49">
        <f t="shared" si="16"/>
        <v>200</v>
      </c>
    </row>
    <row r="76" spans="1:8" ht="45" customHeight="1">
      <c r="A76" s="69">
        <v>61</v>
      </c>
      <c r="B76" s="45">
        <v>13.5</v>
      </c>
      <c r="C76" s="50" t="s">
        <v>125</v>
      </c>
      <c r="D76" s="51"/>
      <c r="E76" s="48">
        <v>1</v>
      </c>
      <c r="F76" s="58" t="s">
        <v>32</v>
      </c>
      <c r="G76" s="49">
        <f t="shared" si="15"/>
        <v>200</v>
      </c>
      <c r="H76" s="49">
        <f t="shared" si="16"/>
        <v>200</v>
      </c>
    </row>
    <row r="77" spans="1:8" s="26" customFormat="1" ht="18">
      <c r="A77" s="66" t="s">
        <v>44</v>
      </c>
      <c r="B77" s="66"/>
      <c r="C77" s="66"/>
      <c r="D77" s="36">
        <v>1</v>
      </c>
      <c r="E77" s="67"/>
      <c r="F77" s="68"/>
      <c r="G77" s="67">
        <v>500</v>
      </c>
      <c r="H77" s="98">
        <f>IF(D77=1,SUM(H78:H83),0)</f>
        <v>499.99999999999994</v>
      </c>
    </row>
    <row r="78" spans="1:8" ht="45" customHeight="1">
      <c r="A78" s="69">
        <v>62</v>
      </c>
      <c r="B78" s="45">
        <v>14.1</v>
      </c>
      <c r="C78" s="50" t="s">
        <v>126</v>
      </c>
      <c r="D78" s="51"/>
      <c r="E78" s="48">
        <v>1</v>
      </c>
      <c r="F78" s="100" t="s">
        <v>55</v>
      </c>
      <c r="G78" s="49">
        <f>500/6</f>
        <v>83.333333333333329</v>
      </c>
      <c r="H78" s="49">
        <f t="shared" ref="H78:H83" si="17">IF((E78=1),G78,0)</f>
        <v>83.333333333333329</v>
      </c>
    </row>
    <row r="79" spans="1:8" ht="45" customHeight="1">
      <c r="A79" s="69">
        <v>63</v>
      </c>
      <c r="B79" s="45">
        <v>14.2</v>
      </c>
      <c r="C79" s="50" t="s">
        <v>127</v>
      </c>
      <c r="D79" s="51"/>
      <c r="E79" s="48">
        <v>1</v>
      </c>
      <c r="F79" s="100"/>
      <c r="G79" s="49">
        <f t="shared" ref="G79:G83" si="18">500/6</f>
        <v>83.333333333333329</v>
      </c>
      <c r="H79" s="49">
        <f t="shared" si="17"/>
        <v>83.333333333333329</v>
      </c>
    </row>
    <row r="80" spans="1:8" ht="15" customHeight="1">
      <c r="A80" s="69">
        <v>64</v>
      </c>
      <c r="B80" s="45">
        <v>14.3</v>
      </c>
      <c r="C80" s="50" t="s">
        <v>128</v>
      </c>
      <c r="D80" s="51"/>
      <c r="E80" s="48">
        <v>1</v>
      </c>
      <c r="F80" s="100"/>
      <c r="G80" s="49">
        <f t="shared" si="18"/>
        <v>83.333333333333329</v>
      </c>
      <c r="H80" s="49">
        <f t="shared" si="17"/>
        <v>83.333333333333329</v>
      </c>
    </row>
    <row r="81" spans="1:8" ht="30" customHeight="1">
      <c r="A81" s="69">
        <v>65</v>
      </c>
      <c r="B81" s="45">
        <v>14.4</v>
      </c>
      <c r="C81" s="50" t="s">
        <v>129</v>
      </c>
      <c r="D81" s="51"/>
      <c r="E81" s="48">
        <v>1</v>
      </c>
      <c r="F81" s="100"/>
      <c r="G81" s="49">
        <f t="shared" si="18"/>
        <v>83.333333333333329</v>
      </c>
      <c r="H81" s="49">
        <f t="shared" si="17"/>
        <v>83.333333333333329</v>
      </c>
    </row>
    <row r="82" spans="1:8" ht="45" customHeight="1">
      <c r="A82" s="69">
        <v>66</v>
      </c>
      <c r="B82" s="45">
        <v>14.5</v>
      </c>
      <c r="C82" s="50" t="s">
        <v>130</v>
      </c>
      <c r="D82" s="51"/>
      <c r="E82" s="48">
        <v>1</v>
      </c>
      <c r="F82" s="52" t="s">
        <v>164</v>
      </c>
      <c r="G82" s="49">
        <f t="shared" si="18"/>
        <v>83.333333333333329</v>
      </c>
      <c r="H82" s="49">
        <f t="shared" si="17"/>
        <v>83.333333333333329</v>
      </c>
    </row>
    <row r="83" spans="1:8" ht="45" customHeight="1">
      <c r="A83" s="69">
        <v>67</v>
      </c>
      <c r="B83" s="45">
        <v>14.6</v>
      </c>
      <c r="C83" s="50" t="s">
        <v>131</v>
      </c>
      <c r="D83" s="51"/>
      <c r="E83" s="48">
        <v>1</v>
      </c>
      <c r="F83" s="58" t="s">
        <v>143</v>
      </c>
      <c r="G83" s="49">
        <f t="shared" si="18"/>
        <v>83.333333333333329</v>
      </c>
      <c r="H83" s="49">
        <f t="shared" si="17"/>
        <v>83.333333333333329</v>
      </c>
    </row>
    <row r="84" spans="1:8" s="26" customFormat="1" ht="18">
      <c r="A84" s="66" t="s">
        <v>45</v>
      </c>
      <c r="B84" s="66"/>
      <c r="C84" s="66"/>
      <c r="D84" s="36">
        <v>1</v>
      </c>
      <c r="E84" s="67"/>
      <c r="F84" s="68"/>
      <c r="G84" s="67">
        <v>500</v>
      </c>
      <c r="H84" s="98">
        <f>IF(D84=1,SUM(H85:H86),0)</f>
        <v>500</v>
      </c>
    </row>
    <row r="85" spans="1:8" ht="30" customHeight="1">
      <c r="A85" s="69">
        <v>68</v>
      </c>
      <c r="B85" s="45">
        <v>15.1</v>
      </c>
      <c r="C85" s="50" t="s">
        <v>133</v>
      </c>
      <c r="D85" s="51"/>
      <c r="E85" s="48">
        <v>1</v>
      </c>
      <c r="F85" s="52" t="s">
        <v>54</v>
      </c>
      <c r="G85" s="49">
        <f>500/2</f>
        <v>250</v>
      </c>
      <c r="H85" s="49">
        <f t="shared" ref="H85:H86" si="19">IF((E85=1),G85,0)</f>
        <v>250</v>
      </c>
    </row>
    <row r="86" spans="1:8" ht="30" customHeight="1">
      <c r="A86" s="69">
        <v>69</v>
      </c>
      <c r="B86" s="45">
        <v>15.2</v>
      </c>
      <c r="C86" s="50" t="s">
        <v>134</v>
      </c>
      <c r="D86" s="51"/>
      <c r="E86" s="48">
        <v>1</v>
      </c>
      <c r="F86" s="52" t="s">
        <v>33</v>
      </c>
      <c r="G86" s="49">
        <f>500/2</f>
        <v>250</v>
      </c>
      <c r="H86" s="49">
        <f t="shared" si="19"/>
        <v>250</v>
      </c>
    </row>
    <row r="87" spans="1:8" s="26" customFormat="1" ht="18">
      <c r="A87" s="66" t="s">
        <v>46</v>
      </c>
      <c r="B87" s="66"/>
      <c r="C87" s="66"/>
      <c r="D87" s="36">
        <v>1</v>
      </c>
      <c r="E87" s="67"/>
      <c r="F87" s="68"/>
      <c r="G87" s="67">
        <v>500</v>
      </c>
      <c r="H87" s="98">
        <f>IF(D87=1,SUM(H88:H90),0)</f>
        <v>500</v>
      </c>
    </row>
    <row r="88" spans="1:8" ht="30" customHeight="1">
      <c r="A88" s="69">
        <v>70</v>
      </c>
      <c r="B88" s="45">
        <v>16.100000000000001</v>
      </c>
      <c r="C88" s="50" t="s">
        <v>132</v>
      </c>
      <c r="D88" s="51"/>
      <c r="E88" s="48">
        <v>1</v>
      </c>
      <c r="F88" s="58" t="s">
        <v>53</v>
      </c>
      <c r="G88" s="49">
        <f>500/3</f>
        <v>166.66666666666666</v>
      </c>
      <c r="H88" s="49">
        <f t="shared" ref="H88:H90" si="20">IF((E88=1),G88,0)</f>
        <v>166.66666666666666</v>
      </c>
    </row>
    <row r="89" spans="1:8" ht="45" customHeight="1">
      <c r="A89" s="69">
        <v>71</v>
      </c>
      <c r="B89" s="45">
        <v>16.2</v>
      </c>
      <c r="C89" s="50" t="s">
        <v>12</v>
      </c>
      <c r="D89" s="51"/>
      <c r="E89" s="48">
        <v>1</v>
      </c>
      <c r="F89" s="58" t="s">
        <v>52</v>
      </c>
      <c r="G89" s="49">
        <f t="shared" ref="G89:G90" si="21">500/3</f>
        <v>166.66666666666666</v>
      </c>
      <c r="H89" s="49">
        <f t="shared" si="20"/>
        <v>166.66666666666666</v>
      </c>
    </row>
    <row r="90" spans="1:8" ht="60" customHeight="1">
      <c r="A90" s="69">
        <v>72</v>
      </c>
      <c r="B90" s="45">
        <v>16.3</v>
      </c>
      <c r="C90" s="50" t="s">
        <v>19</v>
      </c>
      <c r="D90" s="51"/>
      <c r="E90" s="48">
        <v>1</v>
      </c>
      <c r="F90" s="58" t="s">
        <v>34</v>
      </c>
      <c r="G90" s="49">
        <f t="shared" si="21"/>
        <v>166.66666666666666</v>
      </c>
      <c r="H90" s="49">
        <f t="shared" si="20"/>
        <v>166.66666666666666</v>
      </c>
    </row>
    <row r="91" spans="1:8" s="26" customFormat="1" ht="18">
      <c r="A91" s="66" t="s">
        <v>47</v>
      </c>
      <c r="B91" s="66"/>
      <c r="C91" s="66"/>
      <c r="D91" s="36">
        <v>1</v>
      </c>
      <c r="E91" s="67"/>
      <c r="F91" s="68"/>
      <c r="G91" s="67">
        <v>500</v>
      </c>
      <c r="H91" s="98">
        <f>IF(D91=1,SUM(H92:H95),0)</f>
        <v>500</v>
      </c>
    </row>
    <row r="92" spans="1:8" ht="45" customHeight="1">
      <c r="A92" s="69">
        <v>73</v>
      </c>
      <c r="B92" s="45">
        <v>17.100000000000001</v>
      </c>
      <c r="C92" s="50" t="s">
        <v>162</v>
      </c>
      <c r="D92" s="51"/>
      <c r="E92" s="48">
        <v>1</v>
      </c>
      <c r="F92" s="58" t="s">
        <v>52</v>
      </c>
      <c r="G92" s="49">
        <f>500/4</f>
        <v>125</v>
      </c>
      <c r="H92" s="49">
        <f t="shared" ref="H92:H95" si="22">IF((E92=1),G92,0)</f>
        <v>125</v>
      </c>
    </row>
    <row r="93" spans="1:8" ht="45" customHeight="1">
      <c r="A93" s="69">
        <v>74</v>
      </c>
      <c r="B93" s="45">
        <v>17.2</v>
      </c>
      <c r="C93" s="50" t="s">
        <v>177</v>
      </c>
      <c r="D93" s="51"/>
      <c r="E93" s="48">
        <v>1</v>
      </c>
      <c r="F93" s="52" t="s">
        <v>51</v>
      </c>
      <c r="G93" s="49">
        <f t="shared" ref="G93:G95" si="23">500/4</f>
        <v>125</v>
      </c>
      <c r="H93" s="49">
        <f t="shared" si="22"/>
        <v>125</v>
      </c>
    </row>
    <row r="94" spans="1:8" ht="60" customHeight="1">
      <c r="A94" s="69">
        <v>75</v>
      </c>
      <c r="B94" s="45">
        <v>17.3</v>
      </c>
      <c r="C94" s="50" t="s">
        <v>135</v>
      </c>
      <c r="D94" s="51"/>
      <c r="E94" s="48">
        <v>1</v>
      </c>
      <c r="F94" s="52" t="s">
        <v>50</v>
      </c>
      <c r="G94" s="49">
        <f t="shared" si="23"/>
        <v>125</v>
      </c>
      <c r="H94" s="49">
        <f t="shared" si="22"/>
        <v>125</v>
      </c>
    </row>
    <row r="95" spans="1:8" ht="30" customHeight="1">
      <c r="A95" s="69">
        <v>76</v>
      </c>
      <c r="B95" s="45">
        <v>17.399999999999999</v>
      </c>
      <c r="C95" s="50" t="s">
        <v>136</v>
      </c>
      <c r="D95" s="51"/>
      <c r="E95" s="48">
        <v>1</v>
      </c>
      <c r="F95" s="52" t="s">
        <v>35</v>
      </c>
      <c r="G95" s="49">
        <f t="shared" si="23"/>
        <v>125</v>
      </c>
      <c r="H95" s="49">
        <f t="shared" si="22"/>
        <v>125</v>
      </c>
    </row>
    <row r="96" spans="1:8">
      <c r="A96" s="70"/>
      <c r="B96" s="71"/>
      <c r="C96" s="72"/>
      <c r="D96" s="73"/>
      <c r="E96" s="74"/>
      <c r="F96" s="74"/>
      <c r="G96" s="74"/>
      <c r="H96" s="74"/>
    </row>
    <row r="97" spans="1:8" customFormat="1" ht="28.5" customHeight="1">
      <c r="A97" s="75"/>
      <c r="B97" s="76"/>
      <c r="C97" s="77" t="s">
        <v>49</v>
      </c>
      <c r="D97" s="78"/>
      <c r="E97" s="79"/>
      <c r="F97" s="79"/>
      <c r="G97" s="80"/>
      <c r="H97" s="74"/>
    </row>
    <row r="98" spans="1:8" customFormat="1" ht="80.099999999999994" customHeight="1">
      <c r="A98" s="75"/>
      <c r="B98" s="76"/>
      <c r="C98" s="81" t="s">
        <v>178</v>
      </c>
      <c r="D98" s="78"/>
      <c r="E98" s="79"/>
      <c r="F98" s="79"/>
      <c r="G98" s="80"/>
      <c r="H98" s="74"/>
    </row>
    <row r="99" spans="1:8" customFormat="1" ht="28.5" customHeight="1">
      <c r="A99" s="75"/>
      <c r="B99" s="76"/>
      <c r="C99" s="81" t="s">
        <v>140</v>
      </c>
      <c r="D99" s="73"/>
      <c r="E99" s="79"/>
      <c r="F99" s="79"/>
      <c r="G99" s="80"/>
      <c r="H99" s="74"/>
    </row>
    <row r="100" spans="1:8" customFormat="1" ht="28.8">
      <c r="A100" s="80"/>
      <c r="B100" s="80"/>
      <c r="C100" s="82" t="s">
        <v>148</v>
      </c>
      <c r="D100" s="83"/>
      <c r="E100" s="79"/>
      <c r="F100" s="79"/>
      <c r="G100" s="80"/>
      <c r="H100" s="74"/>
    </row>
    <row r="101" spans="1:8" customFormat="1">
      <c r="A101" s="80"/>
      <c r="B101" s="80"/>
      <c r="C101" s="84"/>
      <c r="D101" s="85"/>
      <c r="E101" s="79"/>
      <c r="F101" s="79"/>
      <c r="G101" s="80"/>
      <c r="H101" s="74"/>
    </row>
    <row r="102" spans="1:8" customFormat="1" ht="15.6">
      <c r="A102" s="86"/>
      <c r="B102" s="87" t="s">
        <v>152</v>
      </c>
      <c r="C102" s="88"/>
      <c r="D102" s="79"/>
      <c r="E102" s="79"/>
      <c r="F102" s="79"/>
      <c r="G102" s="80"/>
      <c r="H102" s="74"/>
    </row>
    <row r="103" spans="1:8" customFormat="1" ht="5.0999999999999996" customHeight="1">
      <c r="A103" s="75"/>
      <c r="B103" s="80"/>
      <c r="C103" s="80"/>
      <c r="D103" s="85"/>
      <c r="E103" s="79"/>
      <c r="F103" s="79"/>
      <c r="G103" s="80"/>
      <c r="H103" s="74"/>
    </row>
    <row r="104" spans="1:8" customFormat="1" ht="15.9" customHeight="1">
      <c r="A104" s="89"/>
      <c r="B104" s="87" t="s">
        <v>137</v>
      </c>
      <c r="C104" s="90"/>
      <c r="D104" s="79"/>
      <c r="E104" s="79"/>
      <c r="F104" s="79"/>
      <c r="G104" s="80"/>
      <c r="H104" s="74"/>
    </row>
    <row r="105" spans="1:8" customFormat="1" ht="5.0999999999999996" customHeight="1">
      <c r="A105" s="75"/>
      <c r="B105" s="80"/>
      <c r="C105" s="80"/>
      <c r="D105" s="85"/>
      <c r="E105" s="79"/>
      <c r="F105" s="79"/>
      <c r="G105" s="80"/>
      <c r="H105" s="74"/>
    </row>
    <row r="106" spans="1:8" customFormat="1" ht="15.6">
      <c r="A106" s="91"/>
      <c r="B106" s="87" t="s">
        <v>138</v>
      </c>
      <c r="C106" s="90"/>
      <c r="D106" s="79"/>
      <c r="E106" s="79"/>
      <c r="F106" s="79"/>
      <c r="G106" s="80"/>
      <c r="H106" s="74"/>
    </row>
    <row r="107" spans="1:8" customFormat="1" ht="5.0999999999999996" customHeight="1">
      <c r="A107" s="75"/>
      <c r="B107" s="80"/>
      <c r="C107" s="80"/>
      <c r="D107" s="85"/>
      <c r="E107" s="79"/>
      <c r="F107" s="79"/>
      <c r="G107" s="80"/>
      <c r="H107" s="74"/>
    </row>
    <row r="108" spans="1:8" customFormat="1" ht="15.6">
      <c r="A108" s="92"/>
      <c r="B108" s="87" t="s">
        <v>139</v>
      </c>
      <c r="C108" s="90"/>
      <c r="D108" s="74"/>
      <c r="E108" s="79"/>
      <c r="F108" s="79"/>
      <c r="G108" s="74"/>
      <c r="H108" s="74"/>
    </row>
  </sheetData>
  <sheetProtection password="B65C" sheet="1" objects="1" scenarios="1"/>
  <mergeCells count="6">
    <mergeCell ref="F78:F81"/>
    <mergeCell ref="A1:H1"/>
    <mergeCell ref="F4:F6"/>
    <mergeCell ref="F20:F21"/>
    <mergeCell ref="F26:F30"/>
    <mergeCell ref="F69:F70"/>
  </mergeCells>
  <pageMargins left="0.31496062992125984" right="0.11811023622047245" top="0.19685039370078741" bottom="0.15748031496062992" header="0.31496062992125984" footer="0.31496062992125984"/>
  <pageSetup paperSize="8" scale="6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workbookViewId="0">
      <pane xSplit="3" ySplit="1" topLeftCell="D2" activePane="bottomRight" state="frozen"/>
      <selection pane="topRight" activeCell="D1" sqref="D1"/>
      <selection pane="bottomLeft" activeCell="A2" sqref="A2"/>
      <selection pane="bottomRight" activeCell="C43" sqref="C43"/>
    </sheetView>
  </sheetViews>
  <sheetFormatPr baseColWidth="10" defaultColWidth="12.33203125" defaultRowHeight="14.4"/>
  <cols>
    <col min="1" max="1" width="4.88671875" customWidth="1"/>
    <col min="2" max="2" width="7.33203125" customWidth="1"/>
    <col min="3" max="3" width="55.6640625" customWidth="1"/>
    <col min="4" max="5" width="30.6640625" customWidth="1"/>
    <col min="8" max="8" width="15.6640625" customWidth="1"/>
  </cols>
  <sheetData>
    <row r="1" spans="1:7" s="1" customFormat="1" ht="19.350000000000001" customHeight="1" thickBot="1">
      <c r="A1" s="107" t="s">
        <v>0</v>
      </c>
      <c r="B1" s="108"/>
      <c r="C1" s="108"/>
      <c r="D1" s="108"/>
      <c r="E1" s="109"/>
    </row>
    <row r="2" spans="1:7" s="1" customFormat="1" ht="50.1" customHeight="1" thickBot="1">
      <c r="A2" s="110" t="s">
        <v>13</v>
      </c>
      <c r="B2" s="111"/>
      <c r="C2" s="112"/>
      <c r="D2" s="30" t="s">
        <v>145</v>
      </c>
      <c r="E2" s="5" t="s">
        <v>14</v>
      </c>
      <c r="G2" s="6" t="s">
        <v>20</v>
      </c>
    </row>
    <row r="3" spans="1:7" ht="17.399999999999999">
      <c r="A3" s="8" t="s">
        <v>36</v>
      </c>
      <c r="B3" s="8"/>
      <c r="C3" s="8"/>
      <c r="D3" s="9">
        <f>MATRIZ!D3</f>
        <v>1</v>
      </c>
      <c r="E3" s="9">
        <f>MATRIZ!H3</f>
        <v>1000.0000000000001</v>
      </c>
      <c r="G3" s="7">
        <f>(E3/MATRIZ!G3)</f>
        <v>1.0000000000000002</v>
      </c>
    </row>
    <row r="4" spans="1:7" ht="17.399999999999999">
      <c r="A4" s="10" t="s">
        <v>37</v>
      </c>
      <c r="B4" s="10"/>
      <c r="C4" s="10"/>
      <c r="D4" s="11">
        <f>MATRIZ!D11</f>
        <v>1</v>
      </c>
      <c r="E4" s="11">
        <f>MATRIZ!H11</f>
        <v>1000</v>
      </c>
      <c r="G4" s="7">
        <f>(E4/MATRIZ!G11)</f>
        <v>1</v>
      </c>
    </row>
    <row r="5" spans="1:7" ht="17.399999999999999">
      <c r="A5" s="10" t="s">
        <v>38</v>
      </c>
      <c r="B5" s="10"/>
      <c r="C5" s="10"/>
      <c r="D5" s="11">
        <f>MATRIZ!D16</f>
        <v>1</v>
      </c>
      <c r="E5" s="11">
        <f>MATRIZ!H16</f>
        <v>1000</v>
      </c>
      <c r="G5" s="7">
        <f>(E5/MATRIZ!G16)</f>
        <v>1</v>
      </c>
    </row>
    <row r="6" spans="1:7" ht="17.399999999999999">
      <c r="A6" s="10" t="s">
        <v>146</v>
      </c>
      <c r="B6" s="10"/>
      <c r="C6" s="10"/>
      <c r="D6" s="11">
        <f>MATRIZ!D19</f>
        <v>1</v>
      </c>
      <c r="E6" s="11">
        <f>MATRIZ!H19</f>
        <v>1000</v>
      </c>
      <c r="G6" s="7">
        <f>(E6/MATRIZ!G19)</f>
        <v>1</v>
      </c>
    </row>
    <row r="7" spans="1:7" ht="17.399999999999999">
      <c r="A7" s="10" t="s">
        <v>39</v>
      </c>
      <c r="B7" s="10"/>
      <c r="C7" s="10"/>
      <c r="D7" s="11">
        <f>MATRIZ!D23</f>
        <v>1</v>
      </c>
      <c r="E7" s="11">
        <f>MATRIZ!H23</f>
        <v>1000</v>
      </c>
      <c r="G7" s="7">
        <f>(E7/MATRIZ!G23)</f>
        <v>1</v>
      </c>
    </row>
    <row r="8" spans="1:7" ht="17.399999999999999">
      <c r="A8" s="10" t="s">
        <v>8</v>
      </c>
      <c r="B8" s="10"/>
      <c r="C8" s="10"/>
      <c r="D8" s="11">
        <f>MATRIZ!D32</f>
        <v>1</v>
      </c>
      <c r="E8" s="11">
        <f>MATRIZ!H32</f>
        <v>500</v>
      </c>
      <c r="G8" s="7">
        <f>(E8/MATRIZ!G32)</f>
        <v>1</v>
      </c>
    </row>
    <row r="9" spans="1:7" ht="17.399999999999999">
      <c r="A9" s="12" t="s">
        <v>40</v>
      </c>
      <c r="B9" s="12"/>
      <c r="C9" s="12"/>
      <c r="D9" s="13">
        <f>MATRIZ!D37</f>
        <v>1</v>
      </c>
      <c r="E9" s="13">
        <f>MATRIZ!H37</f>
        <v>999.99999999999989</v>
      </c>
      <c r="G9" s="7">
        <f>(E9/MATRIZ!G37)</f>
        <v>0.99999999999999989</v>
      </c>
    </row>
    <row r="10" spans="1:7" ht="17.399999999999999">
      <c r="A10" s="12" t="s">
        <v>10</v>
      </c>
      <c r="B10" s="12"/>
      <c r="C10" s="12"/>
      <c r="D10" s="13">
        <f>MATRIZ!D44</f>
        <v>1</v>
      </c>
      <c r="E10" s="13">
        <f>MATRIZ!H44</f>
        <v>499.99999999999994</v>
      </c>
      <c r="G10" s="7">
        <f>(E10/MATRIZ!G44)</f>
        <v>0.99999999999999989</v>
      </c>
    </row>
    <row r="11" spans="1:7" ht="17.399999999999999">
      <c r="A11" s="12" t="s">
        <v>11</v>
      </c>
      <c r="B11" s="12"/>
      <c r="C11" s="12"/>
      <c r="D11" s="13">
        <f>MATRIZ!D51</f>
        <v>1</v>
      </c>
      <c r="E11" s="13">
        <f>MATRIZ!H51</f>
        <v>500</v>
      </c>
      <c r="G11" s="7">
        <f>(E11/MATRIZ!G51)</f>
        <v>1</v>
      </c>
    </row>
    <row r="12" spans="1:7" ht="17.399999999999999">
      <c r="A12" s="12" t="s">
        <v>27</v>
      </c>
      <c r="B12" s="12"/>
      <c r="C12" s="12"/>
      <c r="D12" s="13">
        <f>MATRIZ!D55</f>
        <v>1</v>
      </c>
      <c r="E12" s="13">
        <f>MATRIZ!H55</f>
        <v>500</v>
      </c>
      <c r="G12" s="7">
        <f>(E12/MATRIZ!G55)</f>
        <v>1</v>
      </c>
    </row>
    <row r="13" spans="1:7" ht="17.399999999999999">
      <c r="A13" s="12" t="s">
        <v>41</v>
      </c>
      <c r="B13" s="12"/>
      <c r="C13" s="12"/>
      <c r="D13" s="13">
        <f>MATRIZ!D59</f>
        <v>1</v>
      </c>
      <c r="E13" s="13">
        <f>MATRIZ!H59</f>
        <v>500</v>
      </c>
      <c r="G13" s="7">
        <f>(E13/MATRIZ!G59)</f>
        <v>1</v>
      </c>
    </row>
    <row r="14" spans="1:7" ht="17.399999999999999">
      <c r="A14" s="12" t="s">
        <v>42</v>
      </c>
      <c r="B14" s="12"/>
      <c r="C14" s="12"/>
      <c r="D14" s="13">
        <f>MATRIZ!D64</f>
        <v>1</v>
      </c>
      <c r="E14" s="13">
        <f>MATRIZ!H64</f>
        <v>499.99999999999994</v>
      </c>
      <c r="G14" s="7">
        <f>(E14/MATRIZ!G64)</f>
        <v>0.99999999999999989</v>
      </c>
    </row>
    <row r="15" spans="1:7" ht="17.399999999999999">
      <c r="A15" s="14" t="s">
        <v>43</v>
      </c>
      <c r="B15" s="14"/>
      <c r="C15" s="14"/>
      <c r="D15" s="15">
        <f>MATRIZ!D71</f>
        <v>1</v>
      </c>
      <c r="E15" s="15">
        <f>MATRIZ!H71</f>
        <v>1000</v>
      </c>
      <c r="G15" s="7">
        <f>(E15/MATRIZ!G71)</f>
        <v>1</v>
      </c>
    </row>
    <row r="16" spans="1:7" ht="17.399999999999999">
      <c r="A16" s="14" t="s">
        <v>44</v>
      </c>
      <c r="B16" s="14"/>
      <c r="C16" s="14"/>
      <c r="D16" s="15">
        <f>MATRIZ!D77</f>
        <v>1</v>
      </c>
      <c r="E16" s="15">
        <f>MATRIZ!H77</f>
        <v>499.99999999999994</v>
      </c>
      <c r="G16" s="7">
        <f>(E16/MATRIZ!G77)</f>
        <v>0.99999999999999989</v>
      </c>
    </row>
    <row r="17" spans="1:8" ht="17.399999999999999">
      <c r="A17" s="14" t="s">
        <v>45</v>
      </c>
      <c r="B17" s="14"/>
      <c r="C17" s="14"/>
      <c r="D17" s="15">
        <f>MATRIZ!D84</f>
        <v>1</v>
      </c>
      <c r="E17" s="15">
        <f>MATRIZ!H84</f>
        <v>500</v>
      </c>
      <c r="G17" s="7">
        <f>(E17/MATRIZ!G84)</f>
        <v>1</v>
      </c>
    </row>
    <row r="18" spans="1:8" ht="17.399999999999999">
      <c r="A18" s="14" t="s">
        <v>46</v>
      </c>
      <c r="B18" s="14"/>
      <c r="C18" s="14"/>
      <c r="D18" s="15">
        <f>MATRIZ!D87</f>
        <v>1</v>
      </c>
      <c r="E18" s="15">
        <f>MATRIZ!H87</f>
        <v>500</v>
      </c>
      <c r="G18" s="7">
        <f>(E18/MATRIZ!G87)</f>
        <v>1</v>
      </c>
    </row>
    <row r="19" spans="1:8" ht="17.399999999999999">
      <c r="A19" s="14" t="s">
        <v>47</v>
      </c>
      <c r="B19" s="14"/>
      <c r="C19" s="14"/>
      <c r="D19" s="15">
        <f>MATRIZ!D91</f>
        <v>1</v>
      </c>
      <c r="E19" s="15">
        <f>MATRIZ!H91</f>
        <v>500</v>
      </c>
      <c r="G19" s="7">
        <f>(E19/MATRIZ!G91)</f>
        <v>1</v>
      </c>
    </row>
    <row r="20" spans="1:8" ht="17.25" customHeight="1">
      <c r="A20" s="16"/>
      <c r="B20" s="17"/>
      <c r="C20" s="18"/>
      <c r="D20" s="18"/>
      <c r="E20" s="4"/>
    </row>
    <row r="21" spans="1:8" ht="3" customHeight="1">
      <c r="A21" s="16"/>
      <c r="B21" s="4"/>
      <c r="C21" s="4"/>
      <c r="D21" s="4"/>
      <c r="E21" s="4"/>
    </row>
    <row r="22" spans="1:8" ht="17.25" customHeight="1">
      <c r="A22" s="19"/>
      <c r="B22" s="20" t="s">
        <v>16</v>
      </c>
      <c r="C22" s="21"/>
      <c r="D22" s="21"/>
      <c r="E22" s="22">
        <f>SUM(E3:E8)</f>
        <v>5500</v>
      </c>
      <c r="H22" s="27"/>
    </row>
    <row r="23" spans="1:8" ht="5.0999999999999996" customHeight="1">
      <c r="A23" s="16"/>
      <c r="B23" s="4"/>
      <c r="C23" s="4"/>
      <c r="D23" s="4"/>
      <c r="E23" s="4"/>
    </row>
    <row r="24" spans="1:8" ht="17.399999999999999">
      <c r="A24" s="23"/>
      <c r="B24" s="20" t="s">
        <v>17</v>
      </c>
      <c r="C24" s="21"/>
      <c r="D24" s="21"/>
      <c r="E24" s="22">
        <f>SUM(E9:E14)</f>
        <v>3500</v>
      </c>
      <c r="H24" s="27"/>
    </row>
    <row r="25" spans="1:8" ht="5.0999999999999996" customHeight="1">
      <c r="A25" s="16"/>
      <c r="B25" s="4"/>
      <c r="C25" s="4"/>
      <c r="D25" s="4"/>
      <c r="E25" s="4"/>
    </row>
    <row r="26" spans="1:8" ht="17.399999999999999">
      <c r="A26" s="24"/>
      <c r="B26" s="20" t="s">
        <v>18</v>
      </c>
      <c r="C26" s="21"/>
      <c r="D26" s="21"/>
      <c r="E26" s="22">
        <f>SUM(E15:E19)</f>
        <v>3000</v>
      </c>
    </row>
    <row r="27" spans="1:8" ht="17.25" customHeight="1" thickBot="1">
      <c r="A27" s="4"/>
      <c r="B27" s="4"/>
      <c r="C27" s="4"/>
      <c r="D27" s="4"/>
      <c r="E27" s="4"/>
    </row>
    <row r="28" spans="1:8" ht="18" thickBot="1">
      <c r="A28" s="4"/>
      <c r="B28" s="29" t="s">
        <v>15</v>
      </c>
      <c r="C28" s="28"/>
      <c r="D28" s="28"/>
      <c r="E28" s="31">
        <f>(((E3+E4+E5+E6+E7+E9+E15)/(D3+D4+D5+D6+D7+D9+D15))+(E8+E10+E11+E12+E13+E14+E16+E17+E18+E19)/(D8+D10+D11+D12+D13+D14+D16+D17+D18+D19))/15</f>
        <v>100</v>
      </c>
    </row>
    <row r="29" spans="1:8" ht="15.6">
      <c r="A29" s="3"/>
      <c r="B29" s="3"/>
      <c r="C29" s="3"/>
      <c r="D29" s="3"/>
      <c r="E29" s="3"/>
    </row>
    <row r="30" spans="1:8" ht="15" customHeight="1">
      <c r="A30" s="3"/>
      <c r="B30" s="116" t="s">
        <v>144</v>
      </c>
      <c r="C30" s="117"/>
      <c r="D30" s="118"/>
      <c r="E30" s="113" t="s">
        <v>163</v>
      </c>
    </row>
    <row r="31" spans="1:8" ht="15" customHeight="1">
      <c r="A31" s="3"/>
      <c r="B31" s="119"/>
      <c r="C31" s="120"/>
      <c r="D31" s="121"/>
      <c r="E31" s="114"/>
    </row>
    <row r="32" spans="1:8" ht="15" customHeight="1">
      <c r="A32" s="3"/>
      <c r="B32" s="119"/>
      <c r="C32" s="120"/>
      <c r="D32" s="121"/>
      <c r="E32" s="114"/>
      <c r="G32" t="s">
        <v>149</v>
      </c>
    </row>
    <row r="33" spans="1:5" ht="15" customHeight="1">
      <c r="A33" s="3"/>
      <c r="B33" s="119"/>
      <c r="C33" s="120"/>
      <c r="D33" s="121"/>
      <c r="E33" s="114"/>
    </row>
    <row r="34" spans="1:5" ht="15" customHeight="1">
      <c r="A34" s="3"/>
      <c r="B34" s="119"/>
      <c r="C34" s="120"/>
      <c r="D34" s="121"/>
      <c r="E34" s="114"/>
    </row>
    <row r="35" spans="1:5" ht="15" customHeight="1">
      <c r="A35" s="3"/>
      <c r="B35" s="119"/>
      <c r="C35" s="120"/>
      <c r="D35" s="121"/>
      <c r="E35" s="114"/>
    </row>
    <row r="36" spans="1:5" ht="15" customHeight="1">
      <c r="A36" s="3"/>
      <c r="B36" s="122"/>
      <c r="C36" s="123"/>
      <c r="D36" s="124"/>
      <c r="E36" s="115"/>
    </row>
    <row r="38" spans="1:5">
      <c r="E38" s="33"/>
    </row>
    <row r="40" spans="1:5">
      <c r="C40" s="2"/>
      <c r="D40" s="2"/>
      <c r="E40" s="2"/>
    </row>
    <row r="41" spans="1:5">
      <c r="C41" s="2"/>
      <c r="D41" s="2"/>
      <c r="E41" s="2"/>
    </row>
    <row r="42" spans="1:5">
      <c r="C42" s="2"/>
      <c r="D42" s="2"/>
      <c r="E42" s="2"/>
    </row>
    <row r="43" spans="1:5">
      <c r="C43" s="2"/>
      <c r="D43" s="2"/>
      <c r="E43" s="2"/>
    </row>
  </sheetData>
  <mergeCells count="4">
    <mergeCell ref="A1:E1"/>
    <mergeCell ref="A2:C2"/>
    <mergeCell ref="E30:E36"/>
    <mergeCell ref="B30:D36"/>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RESUMEN MATRIZ PUNTAJE</vt:lpstr>
      <vt:lpstr>MATRIZ!Área_de_impresión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Guía Imp Met</dc:subject>
  <dc:creator>Álvaro Loemelí Covarrubias</dc:creator>
  <cp:keywords>SEDATU;FM</cp:keywords>
  <cp:lastModifiedBy>Álvaro Lomelí Covarrubias</cp:lastModifiedBy>
  <cp:lastPrinted>2019-11-07T09:25:46Z</cp:lastPrinted>
  <dcterms:created xsi:type="dcterms:W3CDTF">2019-09-18T15:23:31Z</dcterms:created>
  <dcterms:modified xsi:type="dcterms:W3CDTF">2020-02-28T16:38:43Z</dcterms:modified>
</cp:coreProperties>
</file>